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90" windowHeight="5670" activeTab="6"/>
  </bookViews>
  <sheets>
    <sheet name="An.4" sheetId="1" r:id="rId1"/>
    <sheet name="An.6 a" sheetId="2" r:id="rId2"/>
    <sheet name="An. 6 b" sheetId="3" r:id="rId3"/>
    <sheet name="An. 6 c" sheetId="4" r:id="rId4"/>
    <sheet name="An.7 a" sheetId="5" r:id="rId5"/>
    <sheet name="An. 7 b" sheetId="6" r:id="rId6"/>
    <sheet name="An. 7 c" sheetId="7" r:id="rId7"/>
    <sheet name="An.8" sheetId="8" r:id="rId8"/>
    <sheet name="An.9" sheetId="9" r:id="rId9"/>
  </sheets>
  <definedNames>
    <definedName name="_xlnm.Print_Titles" localSheetId="0">'An.4'!$5:$7</definedName>
    <definedName name="_xlnm.Print_Titles" localSheetId="1">'An.6 a'!$3:$6</definedName>
    <definedName name="_xlnm.Print_Titles" localSheetId="4">'An.7 a'!$3:$6</definedName>
    <definedName name="_xlnm.Print_Titles" localSheetId="7">'An.8'!$3:$5</definedName>
    <definedName name="_xlnm.Print_Titles" localSheetId="8">'An.9'!$4:$4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Ilse De Vreese</author>
  </authors>
  <commentList>
    <comment ref="B15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all textiles dyed continuously, are rinsed on the padsteam</t>
        </r>
      </text>
    </comment>
    <comment ref="N11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h/y for the 2 thermosols</t>
        </r>
      </text>
    </comment>
    <comment ref="Y18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h/y for the 2 printing lines</t>
        </r>
      </text>
    </comment>
    <comment ref="AC11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m/year for the 2 thermosols</t>
        </r>
      </text>
    </comment>
    <comment ref="AN18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for both printing lines</t>
        </r>
      </text>
    </comment>
    <comment ref="AT11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for the 2 thermosols</t>
        </r>
      </text>
    </comment>
    <comment ref="B16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all data are added for the same type of jets</t>
        </r>
      </text>
    </comment>
    <comment ref="B1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all data are added for the same type of jets</t>
        </r>
      </text>
    </comment>
    <comment ref="L4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stand-still hours inclusive</t>
        </r>
      </text>
    </comment>
  </commentList>
</comments>
</file>

<file path=xl/comments2.xml><?xml version="1.0" encoding="utf-8"?>
<comments xmlns="http://schemas.openxmlformats.org/spreadsheetml/2006/main">
  <authors>
    <author>Ilse De Vreese</author>
  </authors>
  <commentList>
    <comment ref="D9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* only continuous water use during rinsing
* waterconsumption for preparation of dyeing bath and for rinsing the machinery is not accounted for</t>
        </r>
      </text>
    </comment>
    <comment ref="E5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stand-still hours inclusive</t>
        </r>
      </text>
    </comment>
    <comment ref="Q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waterconsumption on DL:
20 l/min, 30 l/min, 50 l/min</t>
        </r>
      </text>
    </comment>
    <comment ref="Q8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waterconsumption on machine: 40 l/min en 80 l/min</t>
        </r>
      </text>
    </comment>
    <comment ref="Q9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waterconsumption on machine: 20 l/min, 20 l/min, 10 l/min</t>
        </r>
      </text>
    </comment>
    <comment ref="Q10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waterconsumption on machine: 40 l/min, 40 l/min</t>
        </r>
      </text>
    </comment>
    <comment ref="R16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based on water counters, inclusive cleaning, cooling of machinery</t>
        </r>
      </text>
    </comment>
  </commentList>
</comments>
</file>

<file path=xl/comments3.xml><?xml version="1.0" encoding="utf-8"?>
<comments xmlns="http://schemas.openxmlformats.org/spreadsheetml/2006/main">
  <authors>
    <author>Ilse De Vreese</author>
  </authors>
  <commentList>
    <comment ref="E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every machine is used 24/24h, 5 d/w, which makes 5376 hours/machine</t>
        </r>
      </text>
    </comment>
    <comment ref="E10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every machine is used 24/24h, 5 d/w, which makes 5376 hours/machine</t>
        </r>
      </text>
    </comment>
    <comment ref="E5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stand-still hours inclusive</t>
        </r>
      </text>
    </comment>
    <comment ref="E8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every machine is used 24/24h, 5 d/w, which makes 5376 hours/machine</t>
        </r>
      </text>
    </comment>
    <comment ref="E9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every machine is used 24/24h, 5 d/w, which makes 5376 hours/machine</t>
        </r>
      </text>
    </comment>
    <comment ref="F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800 m per run per machine
3 machines
2 runs per day
224 days per year</t>
        </r>
      </text>
    </comment>
    <comment ref="F8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1000 m per run per machine
4 machines
2 runs per day
224 days per year</t>
        </r>
      </text>
    </comment>
    <comment ref="F9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2400 m per run
2 runs per day
224 days per year</t>
        </r>
      </text>
    </comment>
    <comment ref="I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0,3 kg/lm</t>
        </r>
      </text>
    </comment>
    <comment ref="T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15000 l/run
800 m/run</t>
        </r>
      </text>
    </comment>
    <comment ref="R15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based on water counters, sum of jets and preparation for dyeing</t>
        </r>
      </text>
    </comment>
  </commentList>
</comments>
</file>

<file path=xl/comments4.xml><?xml version="1.0" encoding="utf-8"?>
<comments xmlns="http://schemas.openxmlformats.org/spreadsheetml/2006/main">
  <authors>
    <author>Ilse De Vreese</author>
  </authors>
  <commentList>
    <comment ref="E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sum of operating hours of both printing lines</t>
        </r>
      </text>
    </comment>
    <comment ref="E5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stand-still hours inclusive</t>
        </r>
      </text>
    </comment>
    <comment ref="R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based on water counters, sum of: pastakitchen, cleaning of barrels</t>
        </r>
      </text>
    </comment>
    <comment ref="R8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based on water counters </t>
        </r>
      </text>
    </comment>
  </commentList>
</comments>
</file>

<file path=xl/comments5.xml><?xml version="1.0" encoding="utf-8"?>
<comments xmlns="http://schemas.openxmlformats.org/spreadsheetml/2006/main">
  <authors>
    <author>Ilse De Vreese</author>
  </authors>
  <commentList>
    <comment ref="D9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* only continuous water use during rinsing
* waterconsumption for preparation of dyeing bath and for rinsing the machinery is not accounted for</t>
        </r>
      </text>
    </comment>
    <comment ref="H16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based on water counters</t>
        </r>
      </text>
    </comment>
  </commentList>
</comments>
</file>

<file path=xl/comments6.xml><?xml version="1.0" encoding="utf-8"?>
<comments xmlns="http://schemas.openxmlformats.org/spreadsheetml/2006/main">
  <authors>
    <author>Ilse De Vreese</author>
  </authors>
  <commentList>
    <comment ref="E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every machine is used 24/24h, 5 d/w, which makes 5376 hours/machine</t>
        </r>
      </text>
    </comment>
    <comment ref="E10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every machine is used 24/24h, 5 d/w, which makes 5376 hours/machine</t>
        </r>
      </text>
    </comment>
    <comment ref="E9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every machine is used 24/24h, 5 d/w, which makes 5376 hours/machine</t>
        </r>
      </text>
    </comment>
    <comment ref="H16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based on water counters</t>
        </r>
      </text>
    </comment>
  </commentList>
</comments>
</file>

<file path=xl/comments7.xml><?xml version="1.0" encoding="utf-8"?>
<comments xmlns="http://schemas.openxmlformats.org/spreadsheetml/2006/main">
  <authors>
    <author>Ilse De Vreese</author>
  </authors>
  <commentList>
    <comment ref="E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sum of operating hours of both printing lines</t>
        </r>
      </text>
    </comment>
    <comment ref="H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based on water counters</t>
        </r>
      </text>
    </comment>
    <comment ref="H8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based on water counters</t>
        </r>
      </text>
    </comment>
  </commentList>
</comments>
</file>

<file path=xl/sharedStrings.xml><?xml version="1.0" encoding="utf-8"?>
<sst xmlns="http://schemas.openxmlformats.org/spreadsheetml/2006/main" count="363" uniqueCount="110">
  <si>
    <t>OPERATING HOURS</t>
  </si>
  <si>
    <t>METERS</t>
  </si>
  <si>
    <t>KG</t>
  </si>
  <si>
    <t>Equipment</t>
  </si>
  <si>
    <t>TOTAL</t>
  </si>
  <si>
    <t>% OF TOTAL</t>
  </si>
  <si>
    <t>Process</t>
  </si>
  <si>
    <t>J1</t>
  </si>
  <si>
    <t>TOTAL:</t>
  </si>
  <si>
    <t xml:space="preserve">An.6:  Water consumptions </t>
  </si>
  <si>
    <t>Department:</t>
  </si>
  <si>
    <t>Fabric (yarn)</t>
  </si>
  <si>
    <t>Step</t>
  </si>
  <si>
    <t>Operating hours</t>
  </si>
  <si>
    <t>Meters</t>
  </si>
  <si>
    <t xml:space="preserve"> Kg</t>
  </si>
  <si>
    <t>Water type 1</t>
  </si>
  <si>
    <t>Water type 2</t>
  </si>
  <si>
    <t>Water type 3</t>
  </si>
  <si>
    <t>Total Water consumption</t>
  </si>
  <si>
    <t>tot-year</t>
  </si>
  <si>
    <t>mfcted</t>
  </si>
  <si>
    <t>re-mfcted</t>
  </si>
  <si>
    <t>total</t>
  </si>
  <si>
    <t>l/run-hour</t>
  </si>
  <si>
    <t>l/mt</t>
  </si>
  <si>
    <t>l/kg</t>
  </si>
  <si>
    <r>
      <t>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tot</t>
    </r>
  </si>
  <si>
    <r>
      <t>% 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</t>
    </r>
  </si>
  <si>
    <t>Fabric</t>
  </si>
  <si>
    <t>Eq. item</t>
  </si>
  <si>
    <t>An.7:  Water discharges</t>
  </si>
  <si>
    <t>Discharge type 1</t>
  </si>
  <si>
    <t>COD [mg/l]</t>
  </si>
  <si>
    <t>COD [kg]</t>
  </si>
  <si>
    <t>COD [%]</t>
  </si>
  <si>
    <t>An.8: Discharge water analytic data.</t>
  </si>
  <si>
    <t>Date</t>
  </si>
  <si>
    <t>Sampling</t>
  </si>
  <si>
    <t>T [°C]</t>
  </si>
  <si>
    <t>pH [-]</t>
  </si>
  <si>
    <t>Conductivity [mS/cm]</t>
  </si>
  <si>
    <t>Notes</t>
  </si>
  <si>
    <t>An.9: Chemicals safety data sheet.</t>
  </si>
  <si>
    <t>Code</t>
  </si>
  <si>
    <t xml:space="preserve">Composition </t>
  </si>
  <si>
    <t>An.4 : Production model.</t>
  </si>
  <si>
    <r>
      <t>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[%]</t>
    </r>
  </si>
  <si>
    <t>TSS [mg/l]</t>
  </si>
  <si>
    <t>Xxxxx</t>
  </si>
  <si>
    <t>Commercial Name</t>
  </si>
  <si>
    <t>CAS number</t>
  </si>
  <si>
    <t>Department</t>
  </si>
  <si>
    <t>continuous dyeing</t>
  </si>
  <si>
    <t>DL1</t>
  </si>
  <si>
    <t>BL1</t>
  </si>
  <si>
    <t>TH1-2</t>
  </si>
  <si>
    <t>TH3</t>
  </si>
  <si>
    <t>PR1</t>
  </si>
  <si>
    <t>PB1</t>
  </si>
  <si>
    <t>PS1</t>
  </si>
  <si>
    <t>J2-3-11</t>
  </si>
  <si>
    <t>J4-5-9-10</t>
  </si>
  <si>
    <t>J6</t>
  </si>
  <si>
    <t>J7-8-12-13</t>
  </si>
  <si>
    <t>PL1-2</t>
  </si>
  <si>
    <t>pretreatment: desizing PA</t>
  </si>
  <si>
    <t>pretreatment: desizing PES</t>
  </si>
  <si>
    <t>dyeing PES/CO</t>
  </si>
  <si>
    <t>dyeing PES</t>
  </si>
  <si>
    <t>dyeing PA/CO</t>
  </si>
  <si>
    <t>dyeing CO</t>
  </si>
  <si>
    <t>rinsing after dyeing</t>
  </si>
  <si>
    <t>discontinuous dyeing</t>
  </si>
  <si>
    <t>printing</t>
  </si>
  <si>
    <t>PES and PA</t>
  </si>
  <si>
    <t>desizing</t>
  </si>
  <si>
    <t>desizing line (DL 1)</t>
  </si>
  <si>
    <t>desizing/rinsing</t>
  </si>
  <si>
    <t>bleaching line (BL1)</t>
  </si>
  <si>
    <t>bleaching/rinsing</t>
  </si>
  <si>
    <t>dyeing</t>
  </si>
  <si>
    <t>PES</t>
  </si>
  <si>
    <t>thermosol (TH 3)</t>
  </si>
  <si>
    <t>padding/fixation/rinsing</t>
  </si>
  <si>
    <t>PES/CO, PA/CO, CO</t>
  </si>
  <si>
    <t>rinsing</t>
  </si>
  <si>
    <t>pad-steam (PS1)</t>
  </si>
  <si>
    <t>PA, PA/CO</t>
  </si>
  <si>
    <t>pretreatment/dyeing</t>
  </si>
  <si>
    <t>PES, PA</t>
  </si>
  <si>
    <t>jet 7-8-12-13</t>
  </si>
  <si>
    <t>PES, PA, PES/CO</t>
  </si>
  <si>
    <t>PL1-PL2</t>
  </si>
  <si>
    <t>all data are per group of machines, except for the operating hours</t>
  </si>
  <si>
    <t>all data are the sum for both printing lines</t>
  </si>
  <si>
    <t xml:space="preserve">rinsing </t>
  </si>
  <si>
    <t>RL1</t>
  </si>
  <si>
    <t>rinsing after printing</t>
  </si>
  <si>
    <t>dyeing of PA, PES</t>
  </si>
  <si>
    <t>dyeing of PA, PA/CO</t>
  </si>
  <si>
    <t>The discharged flow rate is calculated with the assumption that 12% of the added flow rate is evaporated.</t>
  </si>
  <si>
    <t>OPERATING RUN:</t>
  </si>
  <si>
    <t xml:space="preserve">pretreatment of CO/PES and CO/PA:desizing of PES or PA and bleaching of CO </t>
  </si>
  <si>
    <t>desizing/bleaching</t>
  </si>
  <si>
    <t>desizing/bleaching/rinsing</t>
  </si>
  <si>
    <t>jet 4-5-9-10</t>
  </si>
  <si>
    <t>jet 6</t>
  </si>
  <si>
    <t>jet 2-3-11</t>
  </si>
  <si>
    <t>based on water counter data</t>
  </si>
</sst>
</file>

<file path=xl/styles.xml><?xml version="1.0" encoding="utf-8"?>
<styleSheet xmlns="http://schemas.openxmlformats.org/spreadsheetml/2006/main">
  <numFmts count="23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</numFmts>
  <fonts count="15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177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1" fontId="0" fillId="0" borderId="1" xfId="0" applyNumberForma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2" borderId="2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5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/>
    </xf>
    <xf numFmtId="177" fontId="10" fillId="0" borderId="1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3" xfId="0" applyFont="1" applyBorder="1" applyAlignment="1">
      <alignment/>
    </xf>
    <xf numFmtId="1" fontId="10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0" borderId="9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1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" fontId="11" fillId="0" borderId="1" xfId="0" applyNumberFormat="1" applyFont="1" applyBorder="1" applyAlignment="1">
      <alignment/>
    </xf>
    <xf numFmtId="177" fontId="1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5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4" fillId="3" borderId="5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6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20" sqref="C20"/>
    </sheetView>
  </sheetViews>
  <sheetFormatPr defaultColWidth="9.140625" defaultRowHeight="12.75"/>
  <cols>
    <col min="1" max="1" width="18.140625" style="0" customWidth="1"/>
    <col min="2" max="2" width="29.8515625" style="0" customWidth="1"/>
    <col min="3" max="4" width="6.140625" style="0" customWidth="1"/>
    <col min="5" max="5" width="5.57421875" style="0" customWidth="1"/>
    <col min="6" max="13" width="5.00390625" style="0" customWidth="1"/>
    <col min="14" max="14" width="6.00390625" style="0" customWidth="1"/>
    <col min="15" max="20" width="5.00390625" style="0" customWidth="1"/>
    <col min="21" max="21" width="7.57421875" style="0" customWidth="1"/>
    <col min="22" max="22" width="8.7109375" style="0" customWidth="1"/>
    <col min="23" max="23" width="5.00390625" style="0" customWidth="1"/>
    <col min="24" max="24" width="9.57421875" style="0" customWidth="1"/>
    <col min="25" max="25" width="6.7109375" style="0" customWidth="1"/>
    <col min="26" max="26" width="5.00390625" style="0" customWidth="1"/>
    <col min="27" max="27" width="9.28125" style="0" customWidth="1"/>
    <col min="29" max="29" width="8.7109375" style="0" customWidth="1"/>
    <col min="30" max="30" width="8.8515625" style="0" customWidth="1"/>
    <col min="31" max="31" width="8.00390625" style="0" customWidth="1"/>
    <col min="32" max="32" width="8.28125" style="0" customWidth="1"/>
    <col min="33" max="33" width="8.8515625" style="0" customWidth="1"/>
    <col min="34" max="34" width="8.7109375" style="0" customWidth="1"/>
    <col min="35" max="35" width="3.7109375" style="0" customWidth="1"/>
    <col min="36" max="36" width="9.00390625" style="0" customWidth="1"/>
    <col min="37" max="37" width="10.00390625" style="0" customWidth="1"/>
    <col min="38" max="38" width="10.28125" style="0" customWidth="1"/>
    <col min="39" max="39" width="9.57421875" style="0" customWidth="1"/>
    <col min="40" max="40" width="10.28125" style="0" customWidth="1"/>
    <col min="41" max="41" width="9.57421875" style="0" customWidth="1"/>
    <col min="42" max="43" width="13.28125" style="0" customWidth="1"/>
    <col min="44" max="44" width="8.7109375" style="0" customWidth="1"/>
    <col min="45" max="45" width="8.00390625" style="0" customWidth="1"/>
    <col min="46" max="46" width="8.57421875" style="0" customWidth="1"/>
    <col min="47" max="47" width="8.00390625" style="0" customWidth="1"/>
    <col min="48" max="48" width="7.140625" style="0" customWidth="1"/>
    <col min="49" max="49" width="8.421875" style="0" customWidth="1"/>
    <col min="50" max="50" width="8.57421875" style="0" customWidth="1"/>
    <col min="51" max="51" width="7.7109375" style="0" customWidth="1"/>
    <col min="52" max="52" width="3.140625" style="0" customWidth="1"/>
    <col min="53" max="53" width="7.28125" style="0" customWidth="1"/>
    <col min="55" max="55" width="7.421875" style="0" customWidth="1"/>
    <col min="58" max="58" width="7.421875" style="0" customWidth="1"/>
    <col min="60" max="60" width="14.28125" style="0" customWidth="1"/>
  </cols>
  <sheetData>
    <row r="1" spans="1:48" ht="18.75">
      <c r="A1" s="1" t="s">
        <v>46</v>
      </c>
      <c r="AR1" s="32"/>
      <c r="AS1" s="32"/>
      <c r="AT1" s="32"/>
      <c r="AU1" s="32"/>
      <c r="AV1" s="32"/>
    </row>
    <row r="4" spans="3:53" ht="15">
      <c r="C4" s="56" t="s">
        <v>102</v>
      </c>
      <c r="D4" s="57"/>
      <c r="E4" s="57"/>
      <c r="F4" s="57"/>
      <c r="G4" s="57"/>
      <c r="H4" s="57"/>
      <c r="I4" s="57"/>
      <c r="J4" s="57"/>
      <c r="K4" s="59"/>
      <c r="L4" s="56" t="s">
        <v>0</v>
      </c>
      <c r="M4" s="57"/>
      <c r="N4" s="57"/>
      <c r="O4" s="57"/>
      <c r="P4" s="57"/>
      <c r="Q4" s="57"/>
      <c r="R4" s="57"/>
      <c r="S4" s="58"/>
      <c r="T4" s="27"/>
      <c r="U4" s="27"/>
      <c r="V4" s="27"/>
      <c r="W4" s="27"/>
      <c r="X4" s="27"/>
      <c r="Y4" s="27"/>
      <c r="Z4" s="27"/>
      <c r="AA4" s="56" t="s">
        <v>1</v>
      </c>
      <c r="AB4" s="57"/>
      <c r="AC4" s="57"/>
      <c r="AD4" s="57"/>
      <c r="AE4" s="57"/>
      <c r="AF4" s="57"/>
      <c r="AG4" s="57"/>
      <c r="AH4" s="57"/>
      <c r="AI4" s="57"/>
      <c r="AJ4" s="58"/>
      <c r="AK4" s="27"/>
      <c r="AL4" s="27"/>
      <c r="AM4" s="27"/>
      <c r="AN4" s="27"/>
      <c r="AO4" s="27"/>
      <c r="AP4" s="27"/>
      <c r="AQ4" s="27"/>
      <c r="AR4" s="56" t="s">
        <v>2</v>
      </c>
      <c r="AS4" s="57"/>
      <c r="AT4" s="57"/>
      <c r="AU4" s="57"/>
      <c r="AV4" s="57"/>
      <c r="AW4" s="57"/>
      <c r="AX4" s="57"/>
      <c r="AY4" s="57"/>
      <c r="AZ4" s="57"/>
      <c r="BA4" s="58"/>
    </row>
    <row r="5" spans="2:60" ht="12.75">
      <c r="B5" s="60" t="s">
        <v>3</v>
      </c>
      <c r="C5" s="62" t="s">
        <v>54</v>
      </c>
      <c r="D5" s="62" t="s">
        <v>55</v>
      </c>
      <c r="E5" s="62" t="s">
        <v>56</v>
      </c>
      <c r="F5" s="62" t="s">
        <v>57</v>
      </c>
      <c r="G5" s="62" t="s">
        <v>58</v>
      </c>
      <c r="H5" s="62" t="s">
        <v>59</v>
      </c>
      <c r="I5" s="62" t="s">
        <v>60</v>
      </c>
      <c r="J5" s="62"/>
      <c r="K5" s="28"/>
      <c r="L5" s="62" t="s">
        <v>54</v>
      </c>
      <c r="M5" s="62" t="s">
        <v>55</v>
      </c>
      <c r="N5" s="62" t="s">
        <v>56</v>
      </c>
      <c r="O5" s="62" t="s">
        <v>57</v>
      </c>
      <c r="P5" s="62" t="s">
        <v>58</v>
      </c>
      <c r="Q5" s="62" t="s">
        <v>59</v>
      </c>
      <c r="R5" s="62" t="s">
        <v>60</v>
      </c>
      <c r="S5" s="62"/>
      <c r="T5" s="28"/>
      <c r="U5" s="28"/>
      <c r="V5" s="28"/>
      <c r="W5" s="28"/>
      <c r="X5" s="28"/>
      <c r="Y5" s="28"/>
      <c r="Z5" s="28"/>
      <c r="AA5" s="62" t="s">
        <v>54</v>
      </c>
      <c r="AB5" s="62" t="s">
        <v>55</v>
      </c>
      <c r="AC5" s="62" t="s">
        <v>56</v>
      </c>
      <c r="AD5" s="62" t="s">
        <v>57</v>
      </c>
      <c r="AE5" s="62" t="s">
        <v>58</v>
      </c>
      <c r="AF5" s="62" t="s">
        <v>59</v>
      </c>
      <c r="AG5" s="62" t="s">
        <v>60</v>
      </c>
      <c r="AH5" s="62"/>
      <c r="AI5" s="28"/>
      <c r="AJ5" s="28"/>
      <c r="AK5" s="28"/>
      <c r="AL5" s="28"/>
      <c r="AM5" s="28"/>
      <c r="AN5" s="28"/>
      <c r="AO5" s="28"/>
      <c r="AP5" s="65" t="s">
        <v>4</v>
      </c>
      <c r="AQ5" s="65" t="s">
        <v>5</v>
      </c>
      <c r="AR5" s="62" t="s">
        <v>54</v>
      </c>
      <c r="AS5" s="62" t="s">
        <v>55</v>
      </c>
      <c r="AT5" s="62" t="s">
        <v>56</v>
      </c>
      <c r="AU5" s="62" t="s">
        <v>57</v>
      </c>
      <c r="AV5" s="62" t="s">
        <v>58</v>
      </c>
      <c r="AW5" s="62" t="s">
        <v>59</v>
      </c>
      <c r="AX5" s="62" t="s">
        <v>60</v>
      </c>
      <c r="AY5" s="62"/>
      <c r="AZ5" s="28"/>
      <c r="BA5" s="28"/>
      <c r="BB5" s="28"/>
      <c r="BC5" s="28"/>
      <c r="BD5" s="28"/>
      <c r="BE5" s="28"/>
      <c r="BF5" s="28"/>
      <c r="BG5" s="65" t="s">
        <v>4</v>
      </c>
      <c r="BH5" s="65" t="s">
        <v>5</v>
      </c>
    </row>
    <row r="6" spans="2:60" ht="12.75">
      <c r="B6" s="61"/>
      <c r="C6" s="63"/>
      <c r="D6" s="63"/>
      <c r="E6" s="63"/>
      <c r="F6" s="63"/>
      <c r="G6" s="63"/>
      <c r="H6" s="63"/>
      <c r="I6" s="63"/>
      <c r="J6" s="63"/>
      <c r="K6" s="29"/>
      <c r="L6" s="63"/>
      <c r="M6" s="63"/>
      <c r="N6" s="63"/>
      <c r="O6" s="63"/>
      <c r="P6" s="63"/>
      <c r="Q6" s="63"/>
      <c r="R6" s="63"/>
      <c r="S6" s="63"/>
      <c r="T6" s="29"/>
      <c r="U6" s="29"/>
      <c r="V6" s="29"/>
      <c r="W6" s="29"/>
      <c r="X6" s="29"/>
      <c r="Y6" s="29"/>
      <c r="Z6" s="29"/>
      <c r="AA6" s="63"/>
      <c r="AB6" s="63"/>
      <c r="AC6" s="63"/>
      <c r="AD6" s="63"/>
      <c r="AE6" s="63"/>
      <c r="AF6" s="63"/>
      <c r="AG6" s="63"/>
      <c r="AH6" s="63"/>
      <c r="AI6" s="29"/>
      <c r="AJ6" s="29"/>
      <c r="AK6" s="29"/>
      <c r="AL6" s="29"/>
      <c r="AM6" s="29"/>
      <c r="AN6" s="29"/>
      <c r="AO6" s="29"/>
      <c r="AP6" s="66"/>
      <c r="AQ6" s="66"/>
      <c r="AR6" s="63"/>
      <c r="AS6" s="63"/>
      <c r="AT6" s="63"/>
      <c r="AU6" s="63"/>
      <c r="AV6" s="63"/>
      <c r="AW6" s="63"/>
      <c r="AX6" s="63"/>
      <c r="AY6" s="63"/>
      <c r="AZ6" s="29"/>
      <c r="BA6" s="29"/>
      <c r="BB6" s="29"/>
      <c r="BC6" s="29"/>
      <c r="BD6" s="29"/>
      <c r="BE6" s="29"/>
      <c r="BF6" s="29"/>
      <c r="BG6" s="66"/>
      <c r="BH6" s="66"/>
    </row>
    <row r="7" spans="1:60" ht="12.75">
      <c r="A7" s="21" t="s">
        <v>52</v>
      </c>
      <c r="B7" s="22" t="s">
        <v>6</v>
      </c>
      <c r="C7" s="64"/>
      <c r="D7" s="64"/>
      <c r="E7" s="64"/>
      <c r="F7" s="64"/>
      <c r="G7" s="64"/>
      <c r="H7" s="64"/>
      <c r="I7" s="64"/>
      <c r="J7" s="64"/>
      <c r="K7" s="30" t="s">
        <v>7</v>
      </c>
      <c r="L7" s="64"/>
      <c r="M7" s="64"/>
      <c r="N7" s="64"/>
      <c r="O7" s="64"/>
      <c r="P7" s="64"/>
      <c r="Q7" s="64"/>
      <c r="R7" s="64"/>
      <c r="S7" s="64"/>
      <c r="T7" s="30" t="s">
        <v>7</v>
      </c>
      <c r="U7" s="30" t="s">
        <v>61</v>
      </c>
      <c r="V7" s="30" t="s">
        <v>62</v>
      </c>
      <c r="W7" s="30" t="s">
        <v>63</v>
      </c>
      <c r="X7" s="30" t="s">
        <v>64</v>
      </c>
      <c r="Y7" s="30" t="s">
        <v>65</v>
      </c>
      <c r="Z7" s="30" t="s">
        <v>97</v>
      </c>
      <c r="AA7" s="64"/>
      <c r="AB7" s="64"/>
      <c r="AC7" s="64"/>
      <c r="AD7" s="64"/>
      <c r="AE7" s="64"/>
      <c r="AF7" s="64"/>
      <c r="AG7" s="64"/>
      <c r="AH7" s="64"/>
      <c r="AI7" s="29" t="s">
        <v>7</v>
      </c>
      <c r="AJ7" s="29" t="s">
        <v>61</v>
      </c>
      <c r="AK7" s="30" t="s">
        <v>62</v>
      </c>
      <c r="AL7" s="30" t="s">
        <v>63</v>
      </c>
      <c r="AM7" s="30" t="s">
        <v>64</v>
      </c>
      <c r="AN7" s="30" t="s">
        <v>65</v>
      </c>
      <c r="AO7" s="30" t="s">
        <v>97</v>
      </c>
      <c r="AP7" s="67"/>
      <c r="AQ7" s="67"/>
      <c r="AR7" s="64"/>
      <c r="AS7" s="64"/>
      <c r="AT7" s="64"/>
      <c r="AU7" s="64"/>
      <c r="AV7" s="64"/>
      <c r="AW7" s="64"/>
      <c r="AX7" s="64"/>
      <c r="AY7" s="64"/>
      <c r="AZ7" s="30" t="s">
        <v>7</v>
      </c>
      <c r="BA7" s="30" t="s">
        <v>61</v>
      </c>
      <c r="BB7" s="30" t="s">
        <v>62</v>
      </c>
      <c r="BC7" s="30" t="s">
        <v>63</v>
      </c>
      <c r="BD7" s="30" t="s">
        <v>64</v>
      </c>
      <c r="BE7" s="30" t="s">
        <v>65</v>
      </c>
      <c r="BF7" s="30" t="s">
        <v>97</v>
      </c>
      <c r="BG7" s="67"/>
      <c r="BH7" s="67"/>
    </row>
    <row r="8" spans="1:60" s="31" customFormat="1" ht="12.75">
      <c r="A8" s="33" t="s">
        <v>53</v>
      </c>
      <c r="B8" s="33" t="s">
        <v>66</v>
      </c>
      <c r="C8" s="33"/>
      <c r="D8" s="33"/>
      <c r="E8" s="33"/>
      <c r="F8" s="33"/>
      <c r="G8" s="33"/>
      <c r="H8" s="33"/>
      <c r="I8" s="33"/>
      <c r="J8" s="33"/>
      <c r="K8" s="33"/>
      <c r="L8" s="33">
        <v>1075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>
        <v>4032000</v>
      </c>
      <c r="AB8" s="33"/>
      <c r="AC8" s="33"/>
      <c r="AD8" s="33"/>
      <c r="AE8" s="33"/>
      <c r="AF8" s="33"/>
      <c r="AG8" s="33"/>
      <c r="AH8" s="33"/>
      <c r="AI8" s="35"/>
      <c r="AJ8" s="38"/>
      <c r="AK8" s="34"/>
      <c r="AL8" s="34"/>
      <c r="AM8" s="34"/>
      <c r="AN8" s="34"/>
      <c r="AO8" s="34"/>
      <c r="AP8" s="33">
        <f>SUM(AA8:AO8)</f>
        <v>4032000</v>
      </c>
      <c r="AQ8" s="34">
        <f aca="true" t="shared" si="0" ref="AQ8:AQ20">$AP8/$AP$22*100</f>
        <v>4.385964912280701</v>
      </c>
      <c r="AR8" s="33">
        <v>443520</v>
      </c>
      <c r="AS8" s="33"/>
      <c r="AT8" s="33"/>
      <c r="AU8" s="33"/>
      <c r="AV8" s="33"/>
      <c r="AW8" s="33"/>
      <c r="AX8" s="33"/>
      <c r="AY8" s="33"/>
      <c r="BA8" s="37"/>
      <c r="BC8" s="37"/>
      <c r="BE8" s="37"/>
      <c r="BG8" s="33">
        <f aca="true" t="shared" si="1" ref="BG8:BG18">SUM(AR8:BE8)</f>
        <v>443520</v>
      </c>
      <c r="BH8" s="34">
        <f aca="true" t="shared" si="2" ref="BH8:BH20">$BG8/$BG$22*100</f>
        <v>2.3165481093223512</v>
      </c>
    </row>
    <row r="9" spans="1:60" s="31" customFormat="1" ht="12.75">
      <c r="A9" s="33"/>
      <c r="B9" s="33" t="s">
        <v>67</v>
      </c>
      <c r="C9" s="33"/>
      <c r="D9" s="33"/>
      <c r="E9" s="33"/>
      <c r="F9" s="33"/>
      <c r="G9" s="33"/>
      <c r="H9" s="33"/>
      <c r="I9" s="33"/>
      <c r="J9" s="33"/>
      <c r="K9" s="33"/>
      <c r="L9" s="33">
        <v>4300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>
        <v>16128000</v>
      </c>
      <c r="AB9" s="33"/>
      <c r="AC9" s="33"/>
      <c r="AD9" s="33"/>
      <c r="AE9" s="33"/>
      <c r="AF9" s="33"/>
      <c r="AG9" s="33"/>
      <c r="AH9" s="33"/>
      <c r="AI9" s="33"/>
      <c r="AJ9" s="33"/>
      <c r="AK9" s="34"/>
      <c r="AL9" s="34"/>
      <c r="AM9" s="34"/>
      <c r="AN9" s="34"/>
      <c r="AO9" s="34"/>
      <c r="AP9" s="33">
        <f aca="true" t="shared" si="3" ref="AP9:AP20">SUM(AA9:AO9)</f>
        <v>16128000</v>
      </c>
      <c r="AQ9" s="34">
        <f t="shared" si="0"/>
        <v>17.543859649122805</v>
      </c>
      <c r="AR9" s="33">
        <v>1774080</v>
      </c>
      <c r="AS9" s="33"/>
      <c r="AT9" s="33"/>
      <c r="AU9" s="33"/>
      <c r="AV9" s="33"/>
      <c r="AW9" s="33"/>
      <c r="AX9" s="33"/>
      <c r="AY9" s="33"/>
      <c r="BA9" s="43"/>
      <c r="BC9" s="43"/>
      <c r="BE9" s="43"/>
      <c r="BG9" s="33">
        <f t="shared" si="1"/>
        <v>1774080</v>
      </c>
      <c r="BH9" s="34">
        <f t="shared" si="2"/>
        <v>9.266192437289405</v>
      </c>
    </row>
    <row r="10" spans="1:60" s="31" customFormat="1" ht="40.5" customHeight="1">
      <c r="A10" s="33"/>
      <c r="B10" s="49" t="s">
        <v>103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>
        <v>5376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>
        <v>15680000</v>
      </c>
      <c r="AC10" s="33"/>
      <c r="AD10" s="33"/>
      <c r="AE10" s="33"/>
      <c r="AF10" s="33"/>
      <c r="AG10" s="33"/>
      <c r="AH10" s="33"/>
      <c r="AI10" s="33"/>
      <c r="AJ10" s="33"/>
      <c r="AK10" s="34"/>
      <c r="AL10" s="34"/>
      <c r="AM10" s="34"/>
      <c r="AN10" s="34"/>
      <c r="AO10" s="34"/>
      <c r="AP10" s="33">
        <f t="shared" si="3"/>
        <v>15680000</v>
      </c>
      <c r="AQ10" s="34">
        <f t="shared" si="0"/>
        <v>17.05653021442495</v>
      </c>
      <c r="AR10" s="33"/>
      <c r="AS10" s="33">
        <v>3449600</v>
      </c>
      <c r="AT10" s="33"/>
      <c r="AU10" s="33"/>
      <c r="AV10" s="33"/>
      <c r="AW10" s="33"/>
      <c r="AX10" s="33"/>
      <c r="AY10" s="33"/>
      <c r="BA10" s="43"/>
      <c r="BC10" s="43"/>
      <c r="BE10" s="43"/>
      <c r="BG10" s="33">
        <f t="shared" si="1"/>
        <v>3449600</v>
      </c>
      <c r="BH10" s="34">
        <f t="shared" si="2"/>
        <v>18.017596405840507</v>
      </c>
    </row>
    <row r="11" spans="1:60" s="31" customFormat="1" ht="12.75">
      <c r="A11" s="33"/>
      <c r="B11" s="33" t="s">
        <v>68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>
        <v>10752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>
        <v>11200000</v>
      </c>
      <c r="AD11" s="33"/>
      <c r="AE11" s="33"/>
      <c r="AF11" s="33"/>
      <c r="AG11" s="33"/>
      <c r="AH11" s="33"/>
      <c r="AI11" s="33"/>
      <c r="AJ11" s="33"/>
      <c r="AK11" s="34"/>
      <c r="AL11" s="34"/>
      <c r="AM11" s="34"/>
      <c r="AN11" s="34"/>
      <c r="AO11" s="34"/>
      <c r="AP11" s="33">
        <f t="shared" si="3"/>
        <v>11200000</v>
      </c>
      <c r="AQ11" s="34">
        <f t="shared" si="0"/>
        <v>12.183235867446394</v>
      </c>
      <c r="AR11" s="33"/>
      <c r="AS11" s="33"/>
      <c r="AT11" s="33">
        <v>2464000</v>
      </c>
      <c r="AU11" s="33"/>
      <c r="AV11" s="33"/>
      <c r="AW11" s="33"/>
      <c r="AX11" s="33"/>
      <c r="AY11" s="33"/>
      <c r="BA11" s="43"/>
      <c r="BC11" s="43"/>
      <c r="BE11" s="43"/>
      <c r="BG11" s="33">
        <f t="shared" si="1"/>
        <v>2464000</v>
      </c>
      <c r="BH11" s="34">
        <f t="shared" si="2"/>
        <v>12.869711718457507</v>
      </c>
    </row>
    <row r="12" spans="1:60" s="31" customFormat="1" ht="12.75">
      <c r="A12" s="33"/>
      <c r="B12" s="33" t="s">
        <v>69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>
        <v>5376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>
        <v>11200000</v>
      </c>
      <c r="AE12" s="33"/>
      <c r="AF12" s="33"/>
      <c r="AG12" s="33"/>
      <c r="AH12" s="33"/>
      <c r="AI12" s="35"/>
      <c r="AJ12" s="38"/>
      <c r="AK12" s="34"/>
      <c r="AL12" s="34"/>
      <c r="AM12" s="34"/>
      <c r="AN12" s="34"/>
      <c r="AO12" s="34"/>
      <c r="AP12" s="33">
        <f t="shared" si="3"/>
        <v>11200000</v>
      </c>
      <c r="AQ12" s="34">
        <f t="shared" si="0"/>
        <v>12.183235867446394</v>
      </c>
      <c r="AR12" s="33"/>
      <c r="AS12" s="33"/>
      <c r="AT12" s="33"/>
      <c r="AU12" s="33">
        <v>1120000</v>
      </c>
      <c r="AV12" s="33"/>
      <c r="AW12" s="33"/>
      <c r="AX12" s="33"/>
      <c r="AY12" s="33"/>
      <c r="BA12" s="43"/>
      <c r="BC12" s="43"/>
      <c r="BE12" s="43"/>
      <c r="BG12" s="33">
        <f t="shared" si="1"/>
        <v>1120000</v>
      </c>
      <c r="BH12" s="34">
        <f t="shared" si="2"/>
        <v>5.849868962935231</v>
      </c>
    </row>
    <row r="13" spans="1:60" s="31" customFormat="1" ht="12.75">
      <c r="A13" s="33"/>
      <c r="B13" s="33" t="s">
        <v>70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>
        <v>1792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>
        <v>1792000</v>
      </c>
      <c r="AF13" s="33"/>
      <c r="AG13" s="33"/>
      <c r="AH13" s="33"/>
      <c r="AI13" s="33"/>
      <c r="AJ13" s="33"/>
      <c r="AK13" s="34"/>
      <c r="AL13" s="34"/>
      <c r="AM13" s="34"/>
      <c r="AN13" s="34"/>
      <c r="AO13" s="34"/>
      <c r="AP13" s="33">
        <f t="shared" si="3"/>
        <v>1792000</v>
      </c>
      <c r="AQ13" s="34">
        <f t="shared" si="0"/>
        <v>1.949317738791423</v>
      </c>
      <c r="AR13" s="33"/>
      <c r="AS13" s="33"/>
      <c r="AT13" s="33"/>
      <c r="AU13" s="33"/>
      <c r="AV13" s="33">
        <v>537600</v>
      </c>
      <c r="AW13" s="33"/>
      <c r="AX13" s="33"/>
      <c r="AY13" s="33"/>
      <c r="BA13" s="43"/>
      <c r="BC13" s="43"/>
      <c r="BE13" s="43"/>
      <c r="BG13" s="33">
        <f t="shared" si="1"/>
        <v>537600</v>
      </c>
      <c r="BH13" s="34">
        <f t="shared" si="2"/>
        <v>2.8079371022089106</v>
      </c>
    </row>
    <row r="14" spans="1:60" s="31" customFormat="1" ht="12.75">
      <c r="A14" s="33"/>
      <c r="B14" s="33" t="s">
        <v>71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>
        <v>3584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>
        <v>4480000</v>
      </c>
      <c r="AG14" s="33"/>
      <c r="AH14" s="33"/>
      <c r="AI14" s="33"/>
      <c r="AJ14" s="33"/>
      <c r="AK14" s="34"/>
      <c r="AL14" s="34"/>
      <c r="AM14" s="34"/>
      <c r="AN14" s="34"/>
      <c r="AO14" s="34"/>
      <c r="AP14" s="33">
        <f t="shared" si="3"/>
        <v>4480000</v>
      </c>
      <c r="AQ14" s="34">
        <f t="shared" si="0"/>
        <v>4.8732943469785575</v>
      </c>
      <c r="AR14" s="33"/>
      <c r="AS14" s="33"/>
      <c r="AT14" s="33"/>
      <c r="AU14" s="33"/>
      <c r="AV14" s="33"/>
      <c r="AW14" s="33">
        <v>1254400</v>
      </c>
      <c r="AX14" s="33"/>
      <c r="AY14" s="33"/>
      <c r="BA14" s="43"/>
      <c r="BC14" s="43"/>
      <c r="BE14" s="43"/>
      <c r="BG14" s="33">
        <f t="shared" si="1"/>
        <v>1254400</v>
      </c>
      <c r="BH14" s="34">
        <f t="shared" si="2"/>
        <v>6.551853238487458</v>
      </c>
    </row>
    <row r="15" spans="1:60" s="31" customFormat="1" ht="12.75">
      <c r="A15" s="33"/>
      <c r="B15" s="33" t="s">
        <v>72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>
        <v>5376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>
        <v>13440000</v>
      </c>
      <c r="AH15" s="33"/>
      <c r="AI15" s="33"/>
      <c r="AJ15" s="33"/>
      <c r="AK15" s="34"/>
      <c r="AL15" s="34"/>
      <c r="AM15" s="34"/>
      <c r="AN15" s="34"/>
      <c r="AO15" s="34"/>
      <c r="AP15" s="33">
        <f t="shared" si="3"/>
        <v>13440000</v>
      </c>
      <c r="AQ15" s="34">
        <f t="shared" si="0"/>
        <v>14.619883040935672</v>
      </c>
      <c r="AR15" s="33"/>
      <c r="AS15" s="33"/>
      <c r="AT15" s="33"/>
      <c r="AU15" s="33"/>
      <c r="AV15" s="33"/>
      <c r="AW15" s="33"/>
      <c r="AX15" s="33">
        <v>5376000</v>
      </c>
      <c r="AY15" s="33"/>
      <c r="AZ15" s="35"/>
      <c r="BA15" s="38"/>
      <c r="BB15" s="46"/>
      <c r="BC15" s="38"/>
      <c r="BD15" s="46"/>
      <c r="BE15" s="38"/>
      <c r="BF15" s="47"/>
      <c r="BG15" s="33">
        <f t="shared" si="1"/>
        <v>5376000</v>
      </c>
      <c r="BH15" s="34">
        <f t="shared" si="2"/>
        <v>28.079371022089106</v>
      </c>
    </row>
    <row r="16" spans="1:60" s="31" customFormat="1" ht="12.75">
      <c r="A16" s="33" t="s">
        <v>73</v>
      </c>
      <c r="B16" s="33" t="s">
        <v>99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>
        <v>21504</v>
      </c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8"/>
      <c r="AJ16" s="33"/>
      <c r="AK16" s="34"/>
      <c r="AL16" s="34"/>
      <c r="AM16" s="34">
        <v>3046400</v>
      </c>
      <c r="AN16" s="34"/>
      <c r="AO16" s="34"/>
      <c r="AP16" s="33">
        <f t="shared" si="3"/>
        <v>3046400</v>
      </c>
      <c r="AQ16" s="34">
        <f t="shared" si="0"/>
        <v>3.313840155945419</v>
      </c>
      <c r="AR16" s="33"/>
      <c r="AS16" s="33"/>
      <c r="AT16" s="33"/>
      <c r="AU16" s="33"/>
      <c r="AV16" s="33"/>
      <c r="AW16" s="33"/>
      <c r="AX16" s="33"/>
      <c r="AY16" s="33"/>
      <c r="AZ16" s="35"/>
      <c r="BA16" s="38"/>
      <c r="BB16" s="46"/>
      <c r="BC16" s="38"/>
      <c r="BD16" s="46">
        <v>365568</v>
      </c>
      <c r="BE16" s="38"/>
      <c r="BF16" s="47"/>
      <c r="BG16" s="33">
        <f t="shared" si="1"/>
        <v>365568</v>
      </c>
      <c r="BH16" s="34">
        <f t="shared" si="2"/>
        <v>1.9093972295020591</v>
      </c>
    </row>
    <row r="17" spans="1:60" s="31" customFormat="1" ht="12.75">
      <c r="A17" s="33"/>
      <c r="B17" s="33" t="s">
        <v>100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>
        <v>16128</v>
      </c>
      <c r="V17" s="33">
        <v>21504</v>
      </c>
      <c r="W17" s="33">
        <v>5376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8"/>
      <c r="AJ17" s="33">
        <v>1075200</v>
      </c>
      <c r="AK17" s="34">
        <v>1792000</v>
      </c>
      <c r="AL17" s="34">
        <v>1075200</v>
      </c>
      <c r="AM17" s="34"/>
      <c r="AN17" s="34"/>
      <c r="AO17" s="34"/>
      <c r="AP17" s="33">
        <f t="shared" si="3"/>
        <v>3942400</v>
      </c>
      <c r="AQ17" s="34">
        <f t="shared" si="0"/>
        <v>4.28849902534113</v>
      </c>
      <c r="AR17" s="33"/>
      <c r="AS17" s="33"/>
      <c r="AT17" s="33"/>
      <c r="AU17" s="33"/>
      <c r="AV17" s="33"/>
      <c r="AW17" s="33"/>
      <c r="AX17" s="33"/>
      <c r="AY17" s="33"/>
      <c r="AZ17" s="35"/>
      <c r="BA17" s="38">
        <v>215040</v>
      </c>
      <c r="BB17" s="46">
        <v>358400</v>
      </c>
      <c r="BC17" s="38">
        <v>215040</v>
      </c>
      <c r="BD17" s="46"/>
      <c r="BE17" s="38"/>
      <c r="BF17" s="47"/>
      <c r="BG17" s="33">
        <f t="shared" si="1"/>
        <v>788480</v>
      </c>
      <c r="BH17" s="34">
        <f t="shared" si="2"/>
        <v>4.118307749906402</v>
      </c>
    </row>
    <row r="18" spans="1:60" s="31" customFormat="1" ht="12.75">
      <c r="A18" s="33" t="s">
        <v>74</v>
      </c>
      <c r="B18" s="33" t="s">
        <v>74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>
        <v>7168</v>
      </c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4"/>
      <c r="AL18" s="34"/>
      <c r="AM18" s="34"/>
      <c r="AN18" s="39">
        <v>5824000</v>
      </c>
      <c r="AO18" s="34"/>
      <c r="AP18" s="33">
        <f t="shared" si="3"/>
        <v>5824000</v>
      </c>
      <c r="AQ18" s="34">
        <f t="shared" si="0"/>
        <v>6.3352826510721245</v>
      </c>
      <c r="AR18" s="33"/>
      <c r="AS18" s="33"/>
      <c r="AT18" s="33"/>
      <c r="AU18" s="33"/>
      <c r="AV18" s="33"/>
      <c r="AW18" s="33"/>
      <c r="AX18" s="33"/>
      <c r="AY18" s="33"/>
      <c r="AZ18" s="40"/>
      <c r="BA18" s="33"/>
      <c r="BB18" s="36"/>
      <c r="BC18" s="33"/>
      <c r="BD18" s="36"/>
      <c r="BE18" s="33">
        <v>1456000</v>
      </c>
      <c r="BG18" s="33">
        <f t="shared" si="1"/>
        <v>1456000</v>
      </c>
      <c r="BH18" s="34">
        <f t="shared" si="2"/>
        <v>7.604829651815799</v>
      </c>
    </row>
    <row r="19" spans="1:60" s="31" customFormat="1" ht="12.75">
      <c r="A19" s="33"/>
      <c r="B19" s="33" t="s">
        <v>98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4"/>
      <c r="AL19" s="34"/>
      <c r="AM19" s="34"/>
      <c r="AN19" s="34"/>
      <c r="AO19" s="33">
        <v>1164800</v>
      </c>
      <c r="AP19" s="33">
        <f t="shared" si="3"/>
        <v>1164800</v>
      </c>
      <c r="AQ19" s="34">
        <f t="shared" si="0"/>
        <v>1.267056530214425</v>
      </c>
      <c r="AR19" s="33"/>
      <c r="AS19" s="33"/>
      <c r="AT19" s="33"/>
      <c r="AU19" s="33"/>
      <c r="AV19" s="33"/>
      <c r="AW19" s="33"/>
      <c r="AX19" s="33"/>
      <c r="AY19" s="33"/>
      <c r="BA19" s="43"/>
      <c r="BC19" s="43"/>
      <c r="BE19" s="43"/>
      <c r="BF19" s="36">
        <v>116480</v>
      </c>
      <c r="BG19" s="33">
        <f>SUM(AR19:BF19)</f>
        <v>116480</v>
      </c>
      <c r="BH19" s="34">
        <f t="shared" si="2"/>
        <v>0.6083863721452639</v>
      </c>
    </row>
    <row r="20" spans="1:60" s="31" customFormat="1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40"/>
      <c r="T20" s="40"/>
      <c r="U20" s="40"/>
      <c r="V20" s="40"/>
      <c r="W20" s="40"/>
      <c r="X20" s="40"/>
      <c r="Y20" s="40"/>
      <c r="Z20" s="40"/>
      <c r="AA20" s="33"/>
      <c r="AB20" s="33"/>
      <c r="AC20" s="33"/>
      <c r="AD20" s="33"/>
      <c r="AE20" s="33"/>
      <c r="AF20" s="33"/>
      <c r="AG20" s="33"/>
      <c r="AH20" s="33"/>
      <c r="AI20" s="35"/>
      <c r="AJ20" s="38"/>
      <c r="AK20" s="34"/>
      <c r="AL20" s="34"/>
      <c r="AM20" s="34"/>
      <c r="AN20" s="34"/>
      <c r="AO20" s="34"/>
      <c r="AP20" s="33">
        <f t="shared" si="3"/>
        <v>0</v>
      </c>
      <c r="AQ20" s="34">
        <f t="shared" si="0"/>
        <v>0</v>
      </c>
      <c r="AR20" s="33"/>
      <c r="AS20" s="33"/>
      <c r="AT20" s="33"/>
      <c r="AU20" s="33"/>
      <c r="AV20" s="33"/>
      <c r="AW20" s="33"/>
      <c r="AX20" s="33"/>
      <c r="AY20" s="33"/>
      <c r="BA20" s="43"/>
      <c r="BC20" s="43"/>
      <c r="BE20" s="43"/>
      <c r="BG20" s="33">
        <f>SUM(AR20:BE20)</f>
        <v>0</v>
      </c>
      <c r="BH20" s="34">
        <f t="shared" si="2"/>
        <v>0</v>
      </c>
    </row>
    <row r="21" spans="1:60" s="31" customFormat="1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2"/>
      <c r="U21" s="42"/>
      <c r="V21" s="42"/>
      <c r="W21" s="42"/>
      <c r="X21" s="42"/>
      <c r="Y21" s="42"/>
      <c r="Z21" s="42"/>
      <c r="AA21" s="41"/>
      <c r="AB21" s="41"/>
      <c r="AC21" s="41"/>
      <c r="AD21" s="41"/>
      <c r="AE21" s="41"/>
      <c r="AF21" s="41"/>
      <c r="AG21" s="41"/>
      <c r="AH21" s="41"/>
      <c r="AJ21" s="43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BA21" s="43"/>
      <c r="BC21" s="43"/>
      <c r="BE21" s="43"/>
      <c r="BG21" s="41"/>
      <c r="BH21" s="41"/>
    </row>
    <row r="22" spans="1:60" s="31" customFormat="1" ht="12.75">
      <c r="A22" s="44" t="s">
        <v>8</v>
      </c>
      <c r="B22" s="33"/>
      <c r="C22" s="33">
        <f aca="true" t="shared" si="4" ref="C22:J22">SUM(C8:C20)</f>
        <v>0</v>
      </c>
      <c r="D22" s="33">
        <f t="shared" si="4"/>
        <v>0</v>
      </c>
      <c r="E22" s="33">
        <f t="shared" si="4"/>
        <v>0</v>
      </c>
      <c r="F22" s="33">
        <f t="shared" si="4"/>
        <v>0</v>
      </c>
      <c r="G22" s="33">
        <f t="shared" si="4"/>
        <v>0</v>
      </c>
      <c r="H22" s="33">
        <f t="shared" si="4"/>
        <v>0</v>
      </c>
      <c r="I22" s="33">
        <f t="shared" si="4"/>
        <v>0</v>
      </c>
      <c r="J22" s="33">
        <f t="shared" si="4"/>
        <v>0</v>
      </c>
      <c r="K22" s="33"/>
      <c r="L22" s="33">
        <f aca="true" t="shared" si="5" ref="L22:S22">SUM(L8:L20)</f>
        <v>5375</v>
      </c>
      <c r="M22" s="33">
        <f t="shared" si="5"/>
        <v>5376</v>
      </c>
      <c r="N22" s="33">
        <f t="shared" si="5"/>
        <v>10752</v>
      </c>
      <c r="O22" s="33">
        <f t="shared" si="5"/>
        <v>5376</v>
      </c>
      <c r="P22" s="33">
        <f t="shared" si="5"/>
        <v>1792</v>
      </c>
      <c r="Q22" s="33">
        <f t="shared" si="5"/>
        <v>3584</v>
      </c>
      <c r="R22" s="33">
        <f t="shared" si="5"/>
        <v>5376</v>
      </c>
      <c r="S22" s="33">
        <f t="shared" si="5"/>
        <v>0</v>
      </c>
      <c r="T22" s="33"/>
      <c r="U22" s="33"/>
      <c r="V22" s="33"/>
      <c r="W22" s="33"/>
      <c r="X22" s="33"/>
      <c r="Y22" s="33"/>
      <c r="Z22" s="33"/>
      <c r="AA22" s="33">
        <f aca="true" t="shared" si="6" ref="AA22:AH22">SUM(AA8:AA20)</f>
        <v>20160000</v>
      </c>
      <c r="AB22" s="33">
        <f t="shared" si="6"/>
        <v>15680000</v>
      </c>
      <c r="AC22" s="33">
        <f t="shared" si="6"/>
        <v>11200000</v>
      </c>
      <c r="AD22" s="33">
        <f t="shared" si="6"/>
        <v>11200000</v>
      </c>
      <c r="AE22" s="33">
        <f t="shared" si="6"/>
        <v>1792000</v>
      </c>
      <c r="AF22" s="33">
        <f t="shared" si="6"/>
        <v>4480000</v>
      </c>
      <c r="AG22" s="33">
        <f t="shared" si="6"/>
        <v>13440000</v>
      </c>
      <c r="AH22" s="33">
        <f t="shared" si="6"/>
        <v>0</v>
      </c>
      <c r="AK22" s="33"/>
      <c r="AL22" s="33"/>
      <c r="AM22" s="33"/>
      <c r="AN22" s="33"/>
      <c r="AO22" s="33"/>
      <c r="AP22" s="33">
        <f aca="true" t="shared" si="7" ref="AP22:AY22">SUM(AP8:AP20)</f>
        <v>91929600</v>
      </c>
      <c r="AQ22" s="33">
        <f t="shared" si="7"/>
        <v>99.99999999999997</v>
      </c>
      <c r="AR22" s="33">
        <f t="shared" si="7"/>
        <v>2217600</v>
      </c>
      <c r="AS22" s="33">
        <f t="shared" si="7"/>
        <v>3449600</v>
      </c>
      <c r="AT22" s="33">
        <f t="shared" si="7"/>
        <v>2464000</v>
      </c>
      <c r="AU22" s="33">
        <f t="shared" si="7"/>
        <v>1120000</v>
      </c>
      <c r="AV22" s="33">
        <f t="shared" si="7"/>
        <v>537600</v>
      </c>
      <c r="AW22" s="33">
        <f t="shared" si="7"/>
        <v>1254400</v>
      </c>
      <c r="AX22" s="33">
        <f t="shared" si="7"/>
        <v>5376000</v>
      </c>
      <c r="AY22" s="33">
        <f t="shared" si="7"/>
        <v>0</v>
      </c>
      <c r="AZ22" s="35"/>
      <c r="BA22" s="38"/>
      <c r="BB22" s="46"/>
      <c r="BC22" s="38"/>
      <c r="BD22" s="46"/>
      <c r="BE22" s="38"/>
      <c r="BF22" s="47"/>
      <c r="BG22" s="33">
        <f>SUM(BG8:BG20)</f>
        <v>19145728</v>
      </c>
      <c r="BH22" s="33">
        <f>SUM(BH8:BH20)</f>
        <v>100.00000000000001</v>
      </c>
    </row>
    <row r="23" spans="27:53" ht="12.75"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27:53" ht="12.75"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27:53" ht="12.75"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27:53" ht="12.75"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</sheetData>
  <mergeCells count="41">
    <mergeCell ref="BH5:BH7"/>
    <mergeCell ref="AW5:AW7"/>
    <mergeCell ref="AX5:AX7"/>
    <mergeCell ref="AY5:AY7"/>
    <mergeCell ref="BG5:BG7"/>
    <mergeCell ref="AS5:AS7"/>
    <mergeCell ref="AT5:AT7"/>
    <mergeCell ref="AU5:AU7"/>
    <mergeCell ref="AV5:AV7"/>
    <mergeCell ref="AH5:AH7"/>
    <mergeCell ref="AP5:AP7"/>
    <mergeCell ref="AQ5:AQ7"/>
    <mergeCell ref="AR5:AR7"/>
    <mergeCell ref="AD5:AD7"/>
    <mergeCell ref="AE5:AE7"/>
    <mergeCell ref="AF5:AF7"/>
    <mergeCell ref="AG5:AG7"/>
    <mergeCell ref="S5:S7"/>
    <mergeCell ref="AA5:AA7"/>
    <mergeCell ref="AB5:AB7"/>
    <mergeCell ref="AC5:AC7"/>
    <mergeCell ref="O5:O7"/>
    <mergeCell ref="P5:P7"/>
    <mergeCell ref="Q5:Q7"/>
    <mergeCell ref="R5:R7"/>
    <mergeCell ref="J5:J7"/>
    <mergeCell ref="L5:L7"/>
    <mergeCell ref="M5:M7"/>
    <mergeCell ref="N5:N7"/>
    <mergeCell ref="F5:F7"/>
    <mergeCell ref="G5:G7"/>
    <mergeCell ref="H5:H7"/>
    <mergeCell ref="I5:I7"/>
    <mergeCell ref="B5:B6"/>
    <mergeCell ref="C5:C7"/>
    <mergeCell ref="D5:D7"/>
    <mergeCell ref="E5:E7"/>
    <mergeCell ref="L4:S4"/>
    <mergeCell ref="AA4:AJ4"/>
    <mergeCell ref="AR4:BA4"/>
    <mergeCell ref="C4:K4"/>
  </mergeCells>
  <printOptions horizontalCentered="1"/>
  <pageMargins left="0.7874015748031497" right="0.7874015748031497" top="0.984251968503937" bottom="0.7874015748031497" header="0.5905511811023623" footer="0.31496062992125984"/>
  <pageSetup fitToWidth="2" fitToHeight="1" horizontalDpi="600" verticalDpi="600" orientation="landscape" scale="50" r:id="rId3"/>
  <headerFooter alignWithMargins="0">
    <oddHeader>&amp;CB03</oddHeader>
  </headerFooter>
  <colBreaks count="1" manualBreakCount="1">
    <brk id="4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workbookViewId="0" topLeftCell="A1">
      <pane xSplit="4" ySplit="6" topLeftCell="R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16" sqref="S16"/>
    </sheetView>
  </sheetViews>
  <sheetFormatPr defaultColWidth="9.140625" defaultRowHeight="12.75"/>
  <cols>
    <col min="1" max="1" width="24.00390625" style="0" customWidth="1"/>
    <col min="2" max="2" width="9.00390625" style="0" customWidth="1"/>
    <col min="3" max="3" width="11.00390625" style="0" customWidth="1"/>
    <col min="4" max="4" width="14.00390625" style="0" customWidth="1"/>
    <col min="5" max="5" width="13.00390625" style="0" customWidth="1"/>
    <col min="9" max="9" width="10.57421875" style="0" customWidth="1"/>
    <col min="10" max="10" width="10.00390625" style="0" customWidth="1"/>
    <col min="11" max="11" width="8.00390625" style="0" customWidth="1"/>
    <col min="12" max="12" width="15.140625" style="0" customWidth="1"/>
    <col min="13" max="14" width="11.7109375" style="0" bestFit="1" customWidth="1"/>
    <col min="15" max="15" width="14.28125" style="0" customWidth="1"/>
    <col min="17" max="17" width="10.57421875" style="0" bestFit="1" customWidth="1"/>
    <col min="22" max="22" width="10.57421875" style="0" bestFit="1" customWidth="1"/>
    <col min="29" max="29" width="10.00390625" style="0" bestFit="1" customWidth="1"/>
    <col min="30" max="30" width="12.421875" style="0" bestFit="1" customWidth="1"/>
  </cols>
  <sheetData>
    <row r="1" ht="18.75">
      <c r="A1" s="1" t="s">
        <v>9</v>
      </c>
    </row>
    <row r="3" spans="1:7" ht="15.75">
      <c r="A3" s="2" t="s">
        <v>10</v>
      </c>
      <c r="C3" s="45" t="s">
        <v>53</v>
      </c>
      <c r="E3" s="2"/>
      <c r="F3" s="2"/>
      <c r="G3" s="6"/>
    </row>
    <row r="5" spans="1:30" ht="12.75">
      <c r="A5" s="71" t="s">
        <v>29</v>
      </c>
      <c r="B5" s="73" t="s">
        <v>6</v>
      </c>
      <c r="C5" s="73" t="s">
        <v>3</v>
      </c>
      <c r="D5" s="75" t="s">
        <v>12</v>
      </c>
      <c r="E5" s="25" t="s">
        <v>13</v>
      </c>
      <c r="F5" s="69" t="s">
        <v>14</v>
      </c>
      <c r="G5" s="69"/>
      <c r="H5" s="70"/>
      <c r="I5" s="68" t="s">
        <v>15</v>
      </c>
      <c r="J5" s="69"/>
      <c r="K5" s="70"/>
      <c r="L5" s="68" t="s">
        <v>16</v>
      </c>
      <c r="M5" s="69"/>
      <c r="N5" s="69"/>
      <c r="O5" s="69"/>
      <c r="P5" s="70"/>
      <c r="Q5" s="68" t="s">
        <v>17</v>
      </c>
      <c r="R5" s="69"/>
      <c r="S5" s="69"/>
      <c r="T5" s="69"/>
      <c r="U5" s="70"/>
      <c r="V5" s="68" t="s">
        <v>18</v>
      </c>
      <c r="W5" s="69"/>
      <c r="X5" s="69"/>
      <c r="Y5" s="69"/>
      <c r="Z5" s="70"/>
      <c r="AA5" s="68" t="s">
        <v>19</v>
      </c>
      <c r="AB5" s="69"/>
      <c r="AC5" s="69"/>
      <c r="AD5" s="70"/>
    </row>
    <row r="6" spans="1:30" ht="14.25">
      <c r="A6" s="72"/>
      <c r="B6" s="74"/>
      <c r="C6" s="74"/>
      <c r="D6" s="76"/>
      <c r="E6" s="26" t="s">
        <v>20</v>
      </c>
      <c r="F6" s="24" t="s">
        <v>21</v>
      </c>
      <c r="G6" s="21" t="s">
        <v>22</v>
      </c>
      <c r="H6" s="21" t="s">
        <v>23</v>
      </c>
      <c r="I6" s="21" t="s">
        <v>21</v>
      </c>
      <c r="J6" s="21" t="s">
        <v>22</v>
      </c>
      <c r="K6" s="21" t="s">
        <v>23</v>
      </c>
      <c r="L6" s="21" t="s">
        <v>24</v>
      </c>
      <c r="M6" s="21" t="s">
        <v>27</v>
      </c>
      <c r="N6" s="21" t="s">
        <v>28</v>
      </c>
      <c r="O6" s="21" t="s">
        <v>25</v>
      </c>
      <c r="P6" s="21" t="s">
        <v>26</v>
      </c>
      <c r="Q6" s="21" t="s">
        <v>24</v>
      </c>
      <c r="R6" s="21" t="s">
        <v>27</v>
      </c>
      <c r="S6" s="21" t="s">
        <v>28</v>
      </c>
      <c r="T6" s="21" t="s">
        <v>25</v>
      </c>
      <c r="U6" s="21" t="s">
        <v>26</v>
      </c>
      <c r="V6" s="21" t="s">
        <v>24</v>
      </c>
      <c r="W6" s="21" t="s">
        <v>27</v>
      </c>
      <c r="X6" s="21" t="s">
        <v>28</v>
      </c>
      <c r="Y6" s="21" t="s">
        <v>25</v>
      </c>
      <c r="Z6" s="21" t="s">
        <v>26</v>
      </c>
      <c r="AA6" s="21" t="s">
        <v>27</v>
      </c>
      <c r="AB6" s="21" t="s">
        <v>28</v>
      </c>
      <c r="AC6" s="21" t="s">
        <v>25</v>
      </c>
      <c r="AD6" s="21" t="s">
        <v>26</v>
      </c>
    </row>
    <row r="7" spans="1:30" s="31" customFormat="1" ht="25.5">
      <c r="A7" s="33" t="s">
        <v>75</v>
      </c>
      <c r="B7" s="33" t="s">
        <v>76</v>
      </c>
      <c r="C7" s="49" t="s">
        <v>77</v>
      </c>
      <c r="D7" s="49" t="s">
        <v>78</v>
      </c>
      <c r="E7" s="33">
        <v>5376</v>
      </c>
      <c r="F7" s="33">
        <v>20160000</v>
      </c>
      <c r="G7" s="33"/>
      <c r="H7" s="33">
        <f>SUM(F7:G7)</f>
        <v>20160000</v>
      </c>
      <c r="I7" s="33">
        <v>2217600</v>
      </c>
      <c r="J7" s="33"/>
      <c r="K7" s="33">
        <f>SUM(I7:J7)</f>
        <v>2217600</v>
      </c>
      <c r="M7" s="33"/>
      <c r="N7" s="33"/>
      <c r="O7" s="33"/>
      <c r="P7" s="34"/>
      <c r="Q7" s="33">
        <v>6000</v>
      </c>
      <c r="R7" s="33">
        <f>$Q7*$E7/1000</f>
        <v>32256</v>
      </c>
      <c r="S7" s="33"/>
      <c r="T7" s="34">
        <f>$R7*1000/$H7</f>
        <v>1.6</v>
      </c>
      <c r="U7" s="34">
        <f>$R7*1000/$K7</f>
        <v>14.545454545454545</v>
      </c>
      <c r="V7" s="33"/>
      <c r="W7" s="33"/>
      <c r="X7" s="33"/>
      <c r="Y7" s="33"/>
      <c r="Z7" s="33"/>
      <c r="AA7" s="33">
        <f>R7</f>
        <v>32256</v>
      </c>
      <c r="AB7" s="33"/>
      <c r="AC7" s="34">
        <f aca="true" t="shared" si="0" ref="AC7:AD10">T7</f>
        <v>1.6</v>
      </c>
      <c r="AD7" s="34">
        <f t="shared" si="0"/>
        <v>14.545454545454545</v>
      </c>
    </row>
    <row r="8" spans="1:30" s="31" customFormat="1" ht="41.25" customHeight="1">
      <c r="A8" s="49" t="s">
        <v>103</v>
      </c>
      <c r="B8" s="49" t="s">
        <v>104</v>
      </c>
      <c r="C8" s="49" t="s">
        <v>79</v>
      </c>
      <c r="D8" s="49" t="s">
        <v>105</v>
      </c>
      <c r="E8" s="33">
        <v>5376</v>
      </c>
      <c r="F8" s="33">
        <v>15680000</v>
      </c>
      <c r="G8" s="33"/>
      <c r="H8" s="33">
        <f>SUM(F8:G8)</f>
        <v>15680000</v>
      </c>
      <c r="I8" s="40">
        <v>3449600</v>
      </c>
      <c r="J8" s="33"/>
      <c r="K8" s="33">
        <f>SUM(I8:J8)</f>
        <v>3449600</v>
      </c>
      <c r="M8" s="39"/>
      <c r="N8" s="33"/>
      <c r="O8" s="34"/>
      <c r="P8" s="34"/>
      <c r="Q8" s="33">
        <v>7200</v>
      </c>
      <c r="R8" s="33">
        <f>$Q8*$E8/1000</f>
        <v>38707.2</v>
      </c>
      <c r="S8" s="33"/>
      <c r="T8" s="34">
        <f>$R8*1000/$H8</f>
        <v>2.4685714285714284</v>
      </c>
      <c r="U8" s="34">
        <f>$R8*1000/$K8</f>
        <v>11.220779220779221</v>
      </c>
      <c r="V8" s="33"/>
      <c r="W8" s="33"/>
      <c r="X8" s="33"/>
      <c r="Y8" s="33"/>
      <c r="Z8" s="33"/>
      <c r="AA8" s="39">
        <f>R8</f>
        <v>38707.2</v>
      </c>
      <c r="AB8" s="33"/>
      <c r="AC8" s="34">
        <f t="shared" si="0"/>
        <v>2.4685714285714284</v>
      </c>
      <c r="AD8" s="34">
        <f t="shared" si="0"/>
        <v>11.220779220779221</v>
      </c>
    </row>
    <row r="9" spans="1:30" s="31" customFormat="1" ht="25.5">
      <c r="A9" s="33" t="s">
        <v>82</v>
      </c>
      <c r="B9" s="33" t="s">
        <v>81</v>
      </c>
      <c r="C9" s="49" t="s">
        <v>83</v>
      </c>
      <c r="D9" s="49" t="s">
        <v>84</v>
      </c>
      <c r="E9" s="33">
        <v>5376</v>
      </c>
      <c r="F9" s="33">
        <v>11200000</v>
      </c>
      <c r="G9" s="33"/>
      <c r="H9" s="33">
        <f>SUM(F9:G9)</f>
        <v>11200000</v>
      </c>
      <c r="I9" s="40">
        <v>1120000</v>
      </c>
      <c r="J9" s="33"/>
      <c r="K9" s="33">
        <f>SUM(I9:J9)</f>
        <v>1120000</v>
      </c>
      <c r="M9" s="39"/>
      <c r="N9" s="33"/>
      <c r="O9" s="34"/>
      <c r="P9" s="34"/>
      <c r="Q9" s="33">
        <v>3000</v>
      </c>
      <c r="R9" s="33">
        <f>$Q9*$E9/1000</f>
        <v>16128</v>
      </c>
      <c r="S9" s="33"/>
      <c r="T9" s="34">
        <f>$R9*1000/$H9</f>
        <v>1.44</v>
      </c>
      <c r="U9" s="34">
        <f>$R9*1000/$K9</f>
        <v>14.4</v>
      </c>
      <c r="V9" s="33"/>
      <c r="W9" s="33"/>
      <c r="X9" s="33"/>
      <c r="Y9" s="33"/>
      <c r="Z9" s="33"/>
      <c r="AA9" s="39">
        <f>R9</f>
        <v>16128</v>
      </c>
      <c r="AB9" s="33"/>
      <c r="AC9" s="34">
        <f t="shared" si="0"/>
        <v>1.44</v>
      </c>
      <c r="AD9" s="34">
        <f t="shared" si="0"/>
        <v>14.4</v>
      </c>
    </row>
    <row r="10" spans="1:30" s="31" customFormat="1" ht="25.5">
      <c r="A10" s="33" t="s">
        <v>85</v>
      </c>
      <c r="B10" s="33" t="s">
        <v>86</v>
      </c>
      <c r="C10" s="49" t="s">
        <v>87</v>
      </c>
      <c r="D10" s="49" t="s">
        <v>72</v>
      </c>
      <c r="E10" s="33">
        <v>5376</v>
      </c>
      <c r="F10" s="33">
        <v>13440000</v>
      </c>
      <c r="G10" s="33"/>
      <c r="H10" s="33">
        <f>SUM(F10:G10)</f>
        <v>13440000</v>
      </c>
      <c r="I10" s="40">
        <v>4256000</v>
      </c>
      <c r="J10" s="33"/>
      <c r="K10" s="33">
        <f>SUM(I10:J10)</f>
        <v>4256000</v>
      </c>
      <c r="M10" s="39"/>
      <c r="N10" s="33"/>
      <c r="O10" s="34"/>
      <c r="P10" s="34"/>
      <c r="Q10" s="33">
        <v>4800</v>
      </c>
      <c r="R10" s="33">
        <f>$Q10*$E10/1000</f>
        <v>25804.8</v>
      </c>
      <c r="S10" s="33"/>
      <c r="T10" s="34">
        <f>$R10*1000/$H10</f>
        <v>1.92</v>
      </c>
      <c r="U10" s="34">
        <f>$R10*1000/$K10</f>
        <v>6.063157894736842</v>
      </c>
      <c r="V10" s="33"/>
      <c r="W10" s="33"/>
      <c r="X10" s="33"/>
      <c r="Y10" s="33"/>
      <c r="Z10" s="33"/>
      <c r="AA10" s="39">
        <f>R10</f>
        <v>25804.8</v>
      </c>
      <c r="AB10" s="33"/>
      <c r="AC10" s="34">
        <f t="shared" si="0"/>
        <v>1.92</v>
      </c>
      <c r="AD10" s="34">
        <f t="shared" si="0"/>
        <v>6.063157894736842</v>
      </c>
    </row>
    <row r="11" spans="1:30" ht="12.75">
      <c r="A11" s="3"/>
      <c r="B11" s="3"/>
      <c r="C11" s="3"/>
      <c r="D11" s="3"/>
      <c r="E11" s="3"/>
      <c r="F11" s="3"/>
      <c r="G11" s="3"/>
      <c r="H11" s="3"/>
      <c r="I11" s="4"/>
      <c r="J11" s="3"/>
      <c r="K11" s="3"/>
      <c r="L11" s="3"/>
      <c r="M11" s="10"/>
      <c r="N11" s="3"/>
      <c r="O11" s="8"/>
      <c r="P11" s="8"/>
      <c r="Q11" s="3"/>
      <c r="R11" s="3"/>
      <c r="S11" s="3"/>
      <c r="T11" s="3"/>
      <c r="U11" s="3"/>
      <c r="V11" s="3"/>
      <c r="W11" s="3"/>
      <c r="X11" s="3"/>
      <c r="Y11" s="3"/>
      <c r="Z11" s="3"/>
      <c r="AA11" s="10"/>
      <c r="AB11" s="3"/>
      <c r="AC11" s="8"/>
      <c r="AD11" s="8"/>
    </row>
    <row r="12" spans="1:30" ht="12.75">
      <c r="A12" s="3"/>
      <c r="B12" s="3"/>
      <c r="C12" s="3"/>
      <c r="D12" s="3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3"/>
      <c r="B13" s="3"/>
      <c r="C13" s="3"/>
      <c r="D13" s="3"/>
      <c r="E13" s="3"/>
      <c r="F13" s="3"/>
      <c r="G13" s="3"/>
      <c r="H13" s="3"/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>
      <c r="A14" s="9"/>
      <c r="B14" s="9"/>
      <c r="C14" s="9"/>
      <c r="D14" s="9"/>
      <c r="E14" s="9"/>
      <c r="F14" s="9"/>
      <c r="G14" s="9"/>
      <c r="H14" s="9"/>
      <c r="I14" s="14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1" t="s">
        <v>8</v>
      </c>
      <c r="B15" s="3"/>
      <c r="C15" s="3"/>
      <c r="D15" s="3"/>
      <c r="E15" s="3"/>
      <c r="F15" s="3"/>
      <c r="G15" s="3"/>
      <c r="H15" s="3"/>
      <c r="I15" s="4"/>
      <c r="J15" s="3"/>
      <c r="K15" s="3"/>
      <c r="L15" s="3"/>
      <c r="M15" s="3"/>
      <c r="N15" s="3"/>
      <c r="O15" s="3"/>
      <c r="P15" s="3"/>
      <c r="Q15" s="3"/>
      <c r="R15" s="31">
        <f>SUM(R7:R10)</f>
        <v>112896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0:30" ht="12.75">
      <c r="J16" s="5"/>
      <c r="K16" s="5"/>
      <c r="L16" s="5"/>
      <c r="M16" s="5"/>
      <c r="N16" s="5"/>
      <c r="O16" s="5"/>
      <c r="P16" s="5"/>
      <c r="Q16" s="5"/>
      <c r="R16" s="48">
        <v>231134</v>
      </c>
      <c r="S16" s="77" t="s">
        <v>109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0:30" ht="12.75"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0:30" ht="12.75"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0:30" ht="12.75"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0:30" ht="12.75"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0:30" ht="12.75"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0:30" ht="12.75"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0:30" ht="12.75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0:30" ht="12.75"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0:30" ht="12.75"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0:30" ht="12.75"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0:30" ht="12.75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0:30" ht="12.75"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0:30" ht="12.75"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0:30" ht="12.75"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</sheetData>
  <mergeCells count="10">
    <mergeCell ref="AA5:AD5"/>
    <mergeCell ref="A5:A6"/>
    <mergeCell ref="B5:B6"/>
    <mergeCell ref="C5:C6"/>
    <mergeCell ref="D5:D6"/>
    <mergeCell ref="V5:Z5"/>
    <mergeCell ref="F5:H5"/>
    <mergeCell ref="I5:K5"/>
    <mergeCell ref="L5:P5"/>
    <mergeCell ref="Q5:U5"/>
  </mergeCells>
  <printOptions horizontalCentered="1"/>
  <pageMargins left="0.7874015748031497" right="0.7874015748031497" top="0.984251968503937" bottom="0.7874015748031497" header="0.5118110236220472" footer="0.5118110236220472"/>
  <pageSetup fitToWidth="2" fitToHeight="1" horizontalDpi="600" verticalDpi="600" orientation="landscape" scale="74" r:id="rId3"/>
  <headerFooter alignWithMargins="0">
    <oddHeader>&amp;CB03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workbookViewId="0" topLeftCell="N1">
      <selection activeCell="S15" sqref="S15"/>
    </sheetView>
  </sheetViews>
  <sheetFormatPr defaultColWidth="9.140625" defaultRowHeight="12.75"/>
  <cols>
    <col min="1" max="1" width="15.8515625" style="0" customWidth="1"/>
    <col min="2" max="2" width="10.8515625" style="0" customWidth="1"/>
    <col min="3" max="3" width="16.7109375" style="0" customWidth="1"/>
    <col min="4" max="4" width="16.8515625" style="0" customWidth="1"/>
    <col min="5" max="5" width="16.00390625" style="0" customWidth="1"/>
    <col min="9" max="9" width="10.57421875" style="0" customWidth="1"/>
    <col min="10" max="10" width="10.00390625" style="0" customWidth="1"/>
    <col min="11" max="11" width="8.00390625" style="0" customWidth="1"/>
    <col min="12" max="12" width="15.140625" style="0" customWidth="1"/>
    <col min="13" max="14" width="11.7109375" style="0" customWidth="1"/>
    <col min="17" max="17" width="10.57421875" style="0" customWidth="1"/>
    <col min="22" max="22" width="10.57421875" style="0" customWidth="1"/>
  </cols>
  <sheetData>
    <row r="1" ht="18.75">
      <c r="A1" s="1" t="s">
        <v>9</v>
      </c>
    </row>
    <row r="3" spans="1:7" ht="15.75">
      <c r="A3" s="2" t="s">
        <v>10</v>
      </c>
      <c r="C3" s="45" t="s">
        <v>73</v>
      </c>
      <c r="E3" s="2"/>
      <c r="F3" s="2"/>
      <c r="G3" s="6"/>
    </row>
    <row r="4" spans="3:5" ht="12.75">
      <c r="C4" s="31" t="s">
        <v>94</v>
      </c>
      <c r="D4" s="31"/>
      <c r="E4" s="31"/>
    </row>
    <row r="5" spans="1:30" ht="12.75">
      <c r="A5" s="71" t="s">
        <v>29</v>
      </c>
      <c r="B5" s="73" t="s">
        <v>6</v>
      </c>
      <c r="C5" s="73" t="s">
        <v>3</v>
      </c>
      <c r="D5" s="75" t="s">
        <v>12</v>
      </c>
      <c r="E5" s="25" t="s">
        <v>13</v>
      </c>
      <c r="F5" s="69" t="s">
        <v>14</v>
      </c>
      <c r="G5" s="69"/>
      <c r="H5" s="70"/>
      <c r="I5" s="68" t="s">
        <v>15</v>
      </c>
      <c r="J5" s="69"/>
      <c r="K5" s="70"/>
      <c r="L5" s="68" t="s">
        <v>16</v>
      </c>
      <c r="M5" s="69"/>
      <c r="N5" s="69"/>
      <c r="O5" s="69"/>
      <c r="P5" s="70"/>
      <c r="Q5" s="68" t="s">
        <v>17</v>
      </c>
      <c r="R5" s="69"/>
      <c r="S5" s="69"/>
      <c r="T5" s="69"/>
      <c r="U5" s="70"/>
      <c r="V5" s="68" t="s">
        <v>18</v>
      </c>
      <c r="W5" s="69"/>
      <c r="X5" s="69"/>
      <c r="Y5" s="69"/>
      <c r="Z5" s="70"/>
      <c r="AA5" s="68" t="s">
        <v>19</v>
      </c>
      <c r="AB5" s="69"/>
      <c r="AC5" s="69"/>
      <c r="AD5" s="70"/>
    </row>
    <row r="6" spans="1:30" ht="14.25">
      <c r="A6" s="72"/>
      <c r="B6" s="74"/>
      <c r="C6" s="74"/>
      <c r="D6" s="76"/>
      <c r="E6" s="26" t="s">
        <v>20</v>
      </c>
      <c r="F6" s="24" t="s">
        <v>21</v>
      </c>
      <c r="G6" s="21" t="s">
        <v>22</v>
      </c>
      <c r="H6" s="21" t="s">
        <v>23</v>
      </c>
      <c r="I6" s="21" t="s">
        <v>21</v>
      </c>
      <c r="J6" s="21" t="s">
        <v>22</v>
      </c>
      <c r="K6" s="21" t="s">
        <v>23</v>
      </c>
      <c r="L6" s="21" t="s">
        <v>24</v>
      </c>
      <c r="M6" s="21" t="s">
        <v>27</v>
      </c>
      <c r="N6" s="21" t="s">
        <v>28</v>
      </c>
      <c r="O6" s="21" t="s">
        <v>25</v>
      </c>
      <c r="P6" s="21" t="s">
        <v>26</v>
      </c>
      <c r="Q6" s="21" t="s">
        <v>24</v>
      </c>
      <c r="R6" s="21" t="s">
        <v>27</v>
      </c>
      <c r="S6" s="21" t="s">
        <v>28</v>
      </c>
      <c r="T6" s="21" t="s">
        <v>25</v>
      </c>
      <c r="U6" s="21" t="s">
        <v>26</v>
      </c>
      <c r="V6" s="21" t="s">
        <v>24</v>
      </c>
      <c r="W6" s="21" t="s">
        <v>27</v>
      </c>
      <c r="X6" s="21" t="s">
        <v>28</v>
      </c>
      <c r="Y6" s="21" t="s">
        <v>25</v>
      </c>
      <c r="Z6" s="21" t="s">
        <v>26</v>
      </c>
      <c r="AA6" s="21" t="s">
        <v>27</v>
      </c>
      <c r="AB6" s="21" t="s">
        <v>28</v>
      </c>
      <c r="AC6" s="21" t="s">
        <v>25</v>
      </c>
      <c r="AD6" s="21" t="s">
        <v>26</v>
      </c>
    </row>
    <row r="7" spans="1:30" s="31" customFormat="1" ht="12.75">
      <c r="A7" s="33" t="s">
        <v>88</v>
      </c>
      <c r="B7" s="33" t="s">
        <v>81</v>
      </c>
      <c r="C7" s="33" t="s">
        <v>108</v>
      </c>
      <c r="D7" s="33" t="s">
        <v>89</v>
      </c>
      <c r="E7" s="33">
        <v>5376</v>
      </c>
      <c r="F7" s="31">
        <f>800*3*2*224</f>
        <v>1075200</v>
      </c>
      <c r="G7" s="33"/>
      <c r="H7" s="33">
        <f aca="true" t="shared" si="0" ref="H7:H12">SUM(F7:G7)</f>
        <v>1075200</v>
      </c>
      <c r="I7" s="33">
        <f>H7*0.3</f>
        <v>322560</v>
      </c>
      <c r="J7" s="33"/>
      <c r="K7" s="33">
        <f>SUM(I7:J7)</f>
        <v>322560</v>
      </c>
      <c r="L7" s="33"/>
      <c r="M7" s="33"/>
      <c r="N7" s="33"/>
      <c r="O7" s="33"/>
      <c r="P7" s="33"/>
      <c r="Q7" s="33"/>
      <c r="R7" s="39">
        <f>U7*K7/1000</f>
        <v>19353.6</v>
      </c>
      <c r="S7" s="33"/>
      <c r="T7" s="34">
        <f>15000/800</f>
        <v>18.75</v>
      </c>
      <c r="U7" s="34">
        <f>15000/250</f>
        <v>60</v>
      </c>
      <c r="V7" s="33"/>
      <c r="W7" s="33"/>
      <c r="X7" s="33"/>
      <c r="Y7" s="33"/>
      <c r="Z7" s="33"/>
      <c r="AA7" s="39">
        <f>R7</f>
        <v>19353.6</v>
      </c>
      <c r="AB7" s="33"/>
      <c r="AC7" s="33">
        <f aca="true" t="shared" si="1" ref="AC7:AD10">T7</f>
        <v>18.75</v>
      </c>
      <c r="AD7" s="33">
        <f t="shared" si="1"/>
        <v>60</v>
      </c>
    </row>
    <row r="8" spans="1:30" s="31" customFormat="1" ht="12.75">
      <c r="A8" s="33"/>
      <c r="B8" s="33"/>
      <c r="C8" s="33" t="s">
        <v>106</v>
      </c>
      <c r="D8" s="33" t="s">
        <v>89</v>
      </c>
      <c r="E8" s="33">
        <v>5376</v>
      </c>
      <c r="F8" s="31">
        <f>1000*4*2*224</f>
        <v>1792000</v>
      </c>
      <c r="G8" s="33"/>
      <c r="H8" s="33">
        <f t="shared" si="0"/>
        <v>1792000</v>
      </c>
      <c r="I8" s="40">
        <f>H8*0.3</f>
        <v>537600</v>
      </c>
      <c r="J8" s="33"/>
      <c r="K8" s="33">
        <f>SUM(I8:J8)</f>
        <v>537600</v>
      </c>
      <c r="L8" s="33"/>
      <c r="M8" s="33"/>
      <c r="N8" s="33"/>
      <c r="O8" s="33"/>
      <c r="P8" s="33"/>
      <c r="Q8" s="33"/>
      <c r="R8" s="39">
        <f>U8*K8/1000</f>
        <v>32256</v>
      </c>
      <c r="S8" s="33"/>
      <c r="T8" s="34">
        <f>18000/1000</f>
        <v>18</v>
      </c>
      <c r="U8" s="34">
        <f>18000/300</f>
        <v>60</v>
      </c>
      <c r="V8" s="33"/>
      <c r="W8" s="33"/>
      <c r="X8" s="33"/>
      <c r="Y8" s="33"/>
      <c r="Z8" s="33"/>
      <c r="AA8" s="39">
        <f>R8</f>
        <v>32256</v>
      </c>
      <c r="AB8" s="33"/>
      <c r="AC8" s="33">
        <f t="shared" si="1"/>
        <v>18</v>
      </c>
      <c r="AD8" s="33">
        <f t="shared" si="1"/>
        <v>60</v>
      </c>
    </row>
    <row r="9" spans="1:30" s="31" customFormat="1" ht="12.75">
      <c r="A9" s="33"/>
      <c r="B9" s="33"/>
      <c r="C9" s="33" t="s">
        <v>107</v>
      </c>
      <c r="D9" s="33" t="s">
        <v>89</v>
      </c>
      <c r="E9" s="33">
        <v>5376</v>
      </c>
      <c r="F9" s="31">
        <f>2400*2*224</f>
        <v>1075200</v>
      </c>
      <c r="G9" s="33"/>
      <c r="H9" s="33">
        <f t="shared" si="0"/>
        <v>1075200</v>
      </c>
      <c r="I9" s="40">
        <f>H9*0.25</f>
        <v>268800</v>
      </c>
      <c r="J9" s="33"/>
      <c r="K9" s="33">
        <f>SUM(I9:J9)</f>
        <v>268800</v>
      </c>
      <c r="L9" s="33"/>
      <c r="M9" s="33"/>
      <c r="N9" s="33"/>
      <c r="O9" s="33"/>
      <c r="P9" s="33"/>
      <c r="Q9" s="33"/>
      <c r="R9" s="39">
        <f>U9*K9/1000</f>
        <v>16128</v>
      </c>
      <c r="S9" s="33"/>
      <c r="T9" s="34">
        <f>36000/2400</f>
        <v>15</v>
      </c>
      <c r="U9" s="34">
        <f>36000/600</f>
        <v>60</v>
      </c>
      <c r="V9" s="33"/>
      <c r="W9" s="33"/>
      <c r="X9" s="33"/>
      <c r="Y9" s="33"/>
      <c r="Z9" s="33"/>
      <c r="AA9" s="39">
        <f>R9</f>
        <v>16128</v>
      </c>
      <c r="AB9" s="33"/>
      <c r="AC9" s="33">
        <f t="shared" si="1"/>
        <v>15</v>
      </c>
      <c r="AD9" s="33">
        <f t="shared" si="1"/>
        <v>60</v>
      </c>
    </row>
    <row r="10" spans="1:30" s="31" customFormat="1" ht="12.75">
      <c r="A10" s="33" t="s">
        <v>90</v>
      </c>
      <c r="B10" s="33" t="s">
        <v>81</v>
      </c>
      <c r="C10" s="33" t="s">
        <v>91</v>
      </c>
      <c r="D10" s="33" t="s">
        <v>89</v>
      </c>
      <c r="E10" s="33">
        <v>5376</v>
      </c>
      <c r="F10" s="33">
        <f>13600*224</f>
        <v>3046400</v>
      </c>
      <c r="G10" s="33"/>
      <c r="H10" s="33">
        <f t="shared" si="0"/>
        <v>3046400</v>
      </c>
      <c r="I10" s="40">
        <f>13600*224*0.12</f>
        <v>365568</v>
      </c>
      <c r="J10" s="33"/>
      <c r="K10" s="33">
        <f>I10</f>
        <v>365568</v>
      </c>
      <c r="L10" s="33"/>
      <c r="M10" s="33"/>
      <c r="N10" s="33"/>
      <c r="O10" s="33"/>
      <c r="P10" s="33"/>
      <c r="Q10" s="33"/>
      <c r="R10" s="39">
        <f>U10*K10/1000</f>
        <v>10588.866206896551</v>
      </c>
      <c r="S10" s="33"/>
      <c r="T10" s="34">
        <f>4200/1200</f>
        <v>3.5</v>
      </c>
      <c r="U10" s="34">
        <f>4200/145</f>
        <v>28.96551724137931</v>
      </c>
      <c r="V10" s="33"/>
      <c r="W10" s="33"/>
      <c r="X10" s="33"/>
      <c r="Y10" s="33"/>
      <c r="Z10" s="33"/>
      <c r="AA10" s="39">
        <f>R10</f>
        <v>10588.866206896551</v>
      </c>
      <c r="AB10" s="33"/>
      <c r="AC10" s="33">
        <f t="shared" si="1"/>
        <v>3.5</v>
      </c>
      <c r="AD10" s="34">
        <f t="shared" si="1"/>
        <v>28.96551724137931</v>
      </c>
    </row>
    <row r="11" spans="1:30" ht="12.75">
      <c r="A11" s="3"/>
      <c r="B11" s="3"/>
      <c r="C11" s="3"/>
      <c r="D11" s="3"/>
      <c r="E11" s="3"/>
      <c r="F11" s="3"/>
      <c r="G11" s="3"/>
      <c r="H11" s="3">
        <f t="shared" si="0"/>
        <v>0</v>
      </c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>
      <c r="A12" s="3"/>
      <c r="B12" s="3"/>
      <c r="C12" s="3"/>
      <c r="D12" s="3"/>
      <c r="E12" s="3"/>
      <c r="F12" s="3"/>
      <c r="G12" s="3"/>
      <c r="H12" s="3">
        <f t="shared" si="0"/>
        <v>0</v>
      </c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9"/>
      <c r="B13" s="9"/>
      <c r="C13" s="9"/>
      <c r="D13" s="9"/>
      <c r="E13" s="9"/>
      <c r="F13" s="9"/>
      <c r="G13" s="9"/>
      <c r="H13" s="9"/>
      <c r="I13" s="14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2.75">
      <c r="A14" s="11" t="s">
        <v>8</v>
      </c>
      <c r="B14" s="3"/>
      <c r="C14" s="3"/>
      <c r="D14" s="3"/>
      <c r="E14" s="3"/>
      <c r="F14" s="3"/>
      <c r="G14" s="3"/>
      <c r="H14" s="3"/>
      <c r="I14" s="4"/>
      <c r="J14" s="3"/>
      <c r="K14" s="3"/>
      <c r="L14" s="3"/>
      <c r="M14" s="3"/>
      <c r="N14" s="3"/>
      <c r="O14" s="3"/>
      <c r="P14" s="3"/>
      <c r="Q14" s="3"/>
      <c r="R14" s="39">
        <f>SUM(R7:R10)</f>
        <v>78326.46620689656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0:30" ht="12.75">
      <c r="J15" s="5"/>
      <c r="K15" s="5"/>
      <c r="L15" s="5"/>
      <c r="M15" s="5"/>
      <c r="N15" s="5"/>
      <c r="O15" s="5"/>
      <c r="P15" s="5"/>
      <c r="Q15" s="5"/>
      <c r="R15" s="48">
        <v>65097</v>
      </c>
      <c r="S15" s="77" t="s">
        <v>109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0:30" ht="12.75"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0:30" ht="12.75"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0:30" ht="12.75"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0:30" ht="12.75"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0:30" ht="12.75"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0:30" ht="12.75"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0:30" ht="12.75"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0:30" ht="12.75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0:30" ht="12.75"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0:30" ht="12.75"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0:30" ht="12.75"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0:30" ht="12.75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0:30" ht="12.75"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0:30" ht="12.75"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</sheetData>
  <mergeCells count="10">
    <mergeCell ref="V5:Z5"/>
    <mergeCell ref="AA5:AD5"/>
    <mergeCell ref="F5:H5"/>
    <mergeCell ref="I5:K5"/>
    <mergeCell ref="L5:P5"/>
    <mergeCell ref="Q5:U5"/>
    <mergeCell ref="A5:A6"/>
    <mergeCell ref="B5:B6"/>
    <mergeCell ref="C5:C6"/>
    <mergeCell ref="D5:D6"/>
  </mergeCells>
  <printOptions/>
  <pageMargins left="0.75" right="0.75" top="1" bottom="1" header="0.5" footer="0.5"/>
  <pageSetup fitToWidth="2" fitToHeight="1" horizontalDpi="1200" verticalDpi="1200" orientation="landscape" paperSize="9" scale="80" r:id="rId3"/>
  <headerFooter alignWithMargins="0">
    <oddHeader>&amp;CB03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workbookViewId="0" topLeftCell="J1">
      <selection activeCell="S14" sqref="S14"/>
    </sheetView>
  </sheetViews>
  <sheetFormatPr defaultColWidth="9.140625" defaultRowHeight="12.75"/>
  <cols>
    <col min="1" max="1" width="16.57421875" style="0" customWidth="1"/>
    <col min="2" max="2" width="8.28125" style="0" customWidth="1"/>
    <col min="3" max="3" width="10.7109375" style="0" customWidth="1"/>
    <col min="4" max="4" width="17.28125" style="0" customWidth="1"/>
    <col min="5" max="5" width="16.00390625" style="0" customWidth="1"/>
    <col min="9" max="9" width="10.57421875" style="0" customWidth="1"/>
    <col min="10" max="10" width="10.00390625" style="0" customWidth="1"/>
    <col min="11" max="11" width="8.00390625" style="0" customWidth="1"/>
    <col min="12" max="12" width="15.140625" style="0" customWidth="1"/>
    <col min="13" max="14" width="11.7109375" style="0" customWidth="1"/>
    <col min="17" max="17" width="10.57421875" style="0" customWidth="1"/>
    <col min="22" max="22" width="10.57421875" style="0" customWidth="1"/>
  </cols>
  <sheetData>
    <row r="1" ht="18.75">
      <c r="A1" s="1" t="s">
        <v>9</v>
      </c>
    </row>
    <row r="3" spans="1:7" ht="15.75">
      <c r="A3" s="2" t="s">
        <v>10</v>
      </c>
      <c r="C3" s="45" t="s">
        <v>74</v>
      </c>
      <c r="E3" s="2"/>
      <c r="F3" s="2"/>
      <c r="G3" s="6"/>
    </row>
    <row r="4" spans="3:4" ht="12.75">
      <c r="C4" s="31" t="s">
        <v>95</v>
      </c>
      <c r="D4" s="31"/>
    </row>
    <row r="5" spans="1:30" ht="12.75">
      <c r="A5" s="71" t="s">
        <v>29</v>
      </c>
      <c r="B5" s="73" t="s">
        <v>6</v>
      </c>
      <c r="C5" s="73" t="s">
        <v>3</v>
      </c>
      <c r="D5" s="75" t="s">
        <v>12</v>
      </c>
      <c r="E5" s="25" t="s">
        <v>13</v>
      </c>
      <c r="F5" s="69" t="s">
        <v>14</v>
      </c>
      <c r="G5" s="69"/>
      <c r="H5" s="70"/>
      <c r="I5" s="68" t="s">
        <v>15</v>
      </c>
      <c r="J5" s="69"/>
      <c r="K5" s="70"/>
      <c r="L5" s="68" t="s">
        <v>16</v>
      </c>
      <c r="M5" s="69"/>
      <c r="N5" s="69"/>
      <c r="O5" s="69"/>
      <c r="P5" s="70"/>
      <c r="Q5" s="68" t="s">
        <v>17</v>
      </c>
      <c r="R5" s="69"/>
      <c r="S5" s="69"/>
      <c r="T5" s="69"/>
      <c r="U5" s="70"/>
      <c r="V5" s="68" t="s">
        <v>18</v>
      </c>
      <c r="W5" s="69"/>
      <c r="X5" s="69"/>
      <c r="Y5" s="69"/>
      <c r="Z5" s="70"/>
      <c r="AA5" s="68" t="s">
        <v>19</v>
      </c>
      <c r="AB5" s="69"/>
      <c r="AC5" s="69"/>
      <c r="AD5" s="70"/>
    </row>
    <row r="6" spans="1:30" ht="14.25">
      <c r="A6" s="72"/>
      <c r="B6" s="74"/>
      <c r="C6" s="74"/>
      <c r="D6" s="76"/>
      <c r="E6" s="26" t="s">
        <v>20</v>
      </c>
      <c r="F6" s="24" t="s">
        <v>21</v>
      </c>
      <c r="G6" s="21" t="s">
        <v>22</v>
      </c>
      <c r="H6" s="21" t="s">
        <v>23</v>
      </c>
      <c r="I6" s="21" t="s">
        <v>21</v>
      </c>
      <c r="J6" s="21" t="s">
        <v>22</v>
      </c>
      <c r="K6" s="21" t="s">
        <v>23</v>
      </c>
      <c r="L6" s="21" t="s">
        <v>24</v>
      </c>
      <c r="M6" s="21" t="s">
        <v>27</v>
      </c>
      <c r="N6" s="21" t="s">
        <v>28</v>
      </c>
      <c r="O6" s="21" t="s">
        <v>25</v>
      </c>
      <c r="P6" s="21" t="s">
        <v>26</v>
      </c>
      <c r="Q6" s="21" t="s">
        <v>24</v>
      </c>
      <c r="R6" s="21" t="s">
        <v>27</v>
      </c>
      <c r="S6" s="21" t="s">
        <v>28</v>
      </c>
      <c r="T6" s="21" t="s">
        <v>25</v>
      </c>
      <c r="U6" s="21" t="s">
        <v>26</v>
      </c>
      <c r="V6" s="21" t="s">
        <v>24</v>
      </c>
      <c r="W6" s="21" t="s">
        <v>27</v>
      </c>
      <c r="X6" s="21" t="s">
        <v>28</v>
      </c>
      <c r="Y6" s="21" t="s">
        <v>25</v>
      </c>
      <c r="Z6" s="21" t="s">
        <v>26</v>
      </c>
      <c r="AA6" s="21" t="s">
        <v>27</v>
      </c>
      <c r="AB6" s="21" t="s">
        <v>28</v>
      </c>
      <c r="AC6" s="21" t="s">
        <v>25</v>
      </c>
      <c r="AD6" s="21" t="s">
        <v>26</v>
      </c>
    </row>
    <row r="7" spans="1:30" s="31" customFormat="1" ht="12.75">
      <c r="A7" s="33" t="s">
        <v>92</v>
      </c>
      <c r="B7" s="33" t="s">
        <v>74</v>
      </c>
      <c r="C7" s="33" t="s">
        <v>93</v>
      </c>
      <c r="D7" s="33" t="s">
        <v>74</v>
      </c>
      <c r="E7" s="33">
        <v>7168</v>
      </c>
      <c r="F7" s="33">
        <v>5824000</v>
      </c>
      <c r="G7" s="33"/>
      <c r="H7" s="33">
        <f>SUM(F7:G7)</f>
        <v>5824000</v>
      </c>
      <c r="I7" s="33">
        <v>1456000</v>
      </c>
      <c r="J7" s="33"/>
      <c r="K7" s="33">
        <f>SUM(I7:J7)</f>
        <v>1456000</v>
      </c>
      <c r="L7" s="33"/>
      <c r="M7" s="33"/>
      <c r="N7" s="33"/>
      <c r="O7" s="33"/>
      <c r="P7" s="33"/>
      <c r="Q7" s="33">
        <v>900</v>
      </c>
      <c r="R7" s="39">
        <v>25836</v>
      </c>
      <c r="S7" s="33"/>
      <c r="T7" s="34">
        <f>$R7*1000/$H7</f>
        <v>4.436126373626373</v>
      </c>
      <c r="U7" s="34">
        <f>$R7*1000/$K7</f>
        <v>17.744505494505493</v>
      </c>
      <c r="V7" s="33"/>
      <c r="W7" s="33"/>
      <c r="X7" s="33"/>
      <c r="Y7" s="33"/>
      <c r="Z7" s="33"/>
      <c r="AA7" s="39">
        <f>R7</f>
        <v>25836</v>
      </c>
      <c r="AB7" s="33"/>
      <c r="AC7" s="34">
        <f>T7</f>
        <v>4.436126373626373</v>
      </c>
      <c r="AD7" s="34">
        <f>U7</f>
        <v>17.744505494505493</v>
      </c>
    </row>
    <row r="8" spans="1:30" s="31" customFormat="1" ht="12.75">
      <c r="A8" s="33" t="s">
        <v>90</v>
      </c>
      <c r="B8" s="33" t="s">
        <v>96</v>
      </c>
      <c r="C8" s="33" t="s">
        <v>97</v>
      </c>
      <c r="D8" s="33" t="s">
        <v>98</v>
      </c>
      <c r="E8" s="33"/>
      <c r="F8" s="33">
        <v>1164800</v>
      </c>
      <c r="G8" s="33"/>
      <c r="H8" s="33">
        <f>SUM(F8:G8)</f>
        <v>1164800</v>
      </c>
      <c r="I8" s="40">
        <v>116480</v>
      </c>
      <c r="J8" s="33"/>
      <c r="K8" s="33">
        <f>SUM(I8:J8)</f>
        <v>116480</v>
      </c>
      <c r="L8" s="33"/>
      <c r="M8" s="33"/>
      <c r="N8" s="33"/>
      <c r="O8" s="33"/>
      <c r="P8" s="33"/>
      <c r="Q8" s="33"/>
      <c r="R8" s="39">
        <v>18321</v>
      </c>
      <c r="S8" s="33"/>
      <c r="T8" s="34">
        <f>$R8*1000/$H8</f>
        <v>15.728880494505495</v>
      </c>
      <c r="U8" s="34">
        <f>$R8*1000/$K8</f>
        <v>157.28880494505495</v>
      </c>
      <c r="V8" s="33"/>
      <c r="W8" s="33"/>
      <c r="X8" s="33"/>
      <c r="Y8" s="33"/>
      <c r="Z8" s="33"/>
      <c r="AA8" s="39">
        <f>R8</f>
        <v>18321</v>
      </c>
      <c r="AB8" s="33"/>
      <c r="AC8" s="34">
        <f>T8</f>
        <v>15.728880494505495</v>
      </c>
      <c r="AD8" s="34">
        <f>U8</f>
        <v>157.28880494505495</v>
      </c>
    </row>
    <row r="9" spans="1:30" ht="12.75">
      <c r="A9" s="3"/>
      <c r="B9" s="3"/>
      <c r="C9" s="3"/>
      <c r="D9" s="3"/>
      <c r="E9" s="3"/>
      <c r="F9" s="3"/>
      <c r="G9" s="3"/>
      <c r="H9" s="3"/>
      <c r="I9" s="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>
      <c r="A10" s="3"/>
      <c r="B10" s="3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>
      <c r="A11" s="3"/>
      <c r="B11" s="3"/>
      <c r="C11" s="3"/>
      <c r="D11" s="3"/>
      <c r="E11" s="3"/>
      <c r="F11" s="3"/>
      <c r="G11" s="3"/>
      <c r="H11" s="3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>
      <c r="A12" s="9"/>
      <c r="B12" s="9"/>
      <c r="C12" s="9"/>
      <c r="D12" s="9"/>
      <c r="E12" s="9"/>
      <c r="F12" s="9"/>
      <c r="G12" s="9"/>
      <c r="H12" s="9"/>
      <c r="I12" s="14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55" customFormat="1" ht="12.75">
      <c r="A13" s="11" t="s">
        <v>8</v>
      </c>
      <c r="B13" s="51"/>
      <c r="C13" s="51"/>
      <c r="D13" s="51"/>
      <c r="E13" s="51"/>
      <c r="F13" s="51"/>
      <c r="G13" s="51"/>
      <c r="H13" s="51"/>
      <c r="I13" s="52"/>
      <c r="J13" s="51"/>
      <c r="K13" s="51"/>
      <c r="L13" s="51"/>
      <c r="M13" s="51"/>
      <c r="N13" s="51"/>
      <c r="O13" s="51"/>
      <c r="P13" s="51"/>
      <c r="Q13" s="51"/>
      <c r="R13" s="53">
        <f>SUM(R7:R8)</f>
        <v>44157</v>
      </c>
      <c r="S13" s="51"/>
      <c r="T13" s="54">
        <f>SUM(T7:T8)</f>
        <v>20.16500686813187</v>
      </c>
      <c r="U13" s="54">
        <f>SUM(U7:U8)</f>
        <v>175.03331043956044</v>
      </c>
      <c r="V13" s="51"/>
      <c r="W13" s="51"/>
      <c r="X13" s="51"/>
      <c r="Y13" s="51"/>
      <c r="Z13" s="51"/>
      <c r="AA13" s="53">
        <f>SUM(AA7:AA8)</f>
        <v>44157</v>
      </c>
      <c r="AB13" s="51"/>
      <c r="AC13" s="54">
        <f>SUM(AC7:AC8)</f>
        <v>20.16500686813187</v>
      </c>
      <c r="AD13" s="54">
        <f>SUM(AD7:AD8)</f>
        <v>175.03331043956044</v>
      </c>
    </row>
    <row r="14" spans="10:30" ht="12.75">
      <c r="J14" s="5"/>
      <c r="K14" s="5"/>
      <c r="L14" s="5"/>
      <c r="M14" s="5"/>
      <c r="N14" s="5"/>
      <c r="O14" s="5"/>
      <c r="P14" s="5"/>
      <c r="Q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0:30" ht="12.75"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0:30" ht="12.75"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0:30" ht="12.75"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0:30" ht="12.75"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0:30" ht="12.75"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0:30" ht="12.75"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0:30" ht="12.75"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0:30" ht="12.75"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0:30" ht="12.75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0:30" ht="12.75"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0:30" ht="12.75"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0:30" ht="12.75"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0:30" ht="12.75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0:30" ht="12.75"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</sheetData>
  <mergeCells count="10">
    <mergeCell ref="V5:Z5"/>
    <mergeCell ref="AA5:AD5"/>
    <mergeCell ref="F5:H5"/>
    <mergeCell ref="I5:K5"/>
    <mergeCell ref="L5:P5"/>
    <mergeCell ref="Q5:U5"/>
    <mergeCell ref="A5:A6"/>
    <mergeCell ref="B5:B6"/>
    <mergeCell ref="C5:C6"/>
    <mergeCell ref="D5:D6"/>
  </mergeCells>
  <printOptions/>
  <pageMargins left="0.75" right="0.75" top="1" bottom="1" header="0.5" footer="0.5"/>
  <pageSetup fitToWidth="2" fitToHeight="1" horizontalDpi="1200" verticalDpi="1200" orientation="landscape" paperSize="9" scale="80" r:id="rId3"/>
  <headerFooter alignWithMargins="0">
    <oddHeader>&amp;CB03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pane xSplit="4" ySplit="6" topLeftCell="G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16" sqref="I16"/>
    </sheetView>
  </sheetViews>
  <sheetFormatPr defaultColWidth="9.140625" defaultRowHeight="12.75"/>
  <cols>
    <col min="1" max="1" width="24.421875" style="0" customWidth="1"/>
    <col min="2" max="2" width="9.421875" style="0" customWidth="1"/>
    <col min="3" max="3" width="16.8515625" style="0" customWidth="1"/>
    <col min="4" max="4" width="19.7109375" style="0" customWidth="1"/>
    <col min="5" max="5" width="14.57421875" style="0" customWidth="1"/>
    <col min="6" max="12" width="10.7109375" style="0" customWidth="1"/>
  </cols>
  <sheetData>
    <row r="1" ht="18.75">
      <c r="A1" s="1" t="s">
        <v>31</v>
      </c>
    </row>
    <row r="2" s="31" customFormat="1" ht="12.75">
      <c r="A2" s="31" t="s">
        <v>101</v>
      </c>
    </row>
    <row r="3" spans="1:6" ht="15.75">
      <c r="A3" s="2" t="s">
        <v>10</v>
      </c>
      <c r="C3" s="45" t="s">
        <v>53</v>
      </c>
      <c r="D3" s="31"/>
      <c r="E3" s="2"/>
      <c r="F3" s="2"/>
    </row>
    <row r="5" spans="1:12" ht="12.75" customHeight="1">
      <c r="A5" s="73" t="s">
        <v>29</v>
      </c>
      <c r="B5" s="73" t="s">
        <v>6</v>
      </c>
      <c r="C5" s="73" t="s">
        <v>30</v>
      </c>
      <c r="D5" s="75" t="s">
        <v>12</v>
      </c>
      <c r="E5" s="25" t="s">
        <v>13</v>
      </c>
      <c r="F5" s="25" t="s">
        <v>14</v>
      </c>
      <c r="G5" s="20" t="s">
        <v>15</v>
      </c>
      <c r="H5" s="69" t="s">
        <v>32</v>
      </c>
      <c r="I5" s="69"/>
      <c r="J5" s="69"/>
      <c r="K5" s="69"/>
      <c r="L5" s="70"/>
    </row>
    <row r="6" spans="1:12" ht="14.25">
      <c r="A6" s="74"/>
      <c r="B6" s="74"/>
      <c r="C6" s="74"/>
      <c r="D6" s="76"/>
      <c r="E6" s="26" t="s">
        <v>20</v>
      </c>
      <c r="F6" s="26" t="s">
        <v>23</v>
      </c>
      <c r="G6" s="23" t="s">
        <v>23</v>
      </c>
      <c r="H6" s="24" t="s">
        <v>27</v>
      </c>
      <c r="I6" s="21" t="s">
        <v>47</v>
      </c>
      <c r="J6" s="21" t="s">
        <v>33</v>
      </c>
      <c r="K6" s="21" t="s">
        <v>34</v>
      </c>
      <c r="L6" s="21" t="s">
        <v>35</v>
      </c>
    </row>
    <row r="7" spans="1:12" s="31" customFormat="1" ht="12.75">
      <c r="A7" s="33" t="s">
        <v>75</v>
      </c>
      <c r="B7" s="33" t="s">
        <v>76</v>
      </c>
      <c r="C7" s="33" t="s">
        <v>77</v>
      </c>
      <c r="D7" s="33" t="s">
        <v>78</v>
      </c>
      <c r="E7" s="33">
        <v>5376</v>
      </c>
      <c r="F7" s="38">
        <v>20160000</v>
      </c>
      <c r="G7" s="38">
        <v>2217600</v>
      </c>
      <c r="H7" s="33">
        <v>28385</v>
      </c>
      <c r="I7" s="33"/>
      <c r="J7" s="33"/>
      <c r="K7" s="33"/>
      <c r="L7" s="33"/>
    </row>
    <row r="8" spans="1:12" s="31" customFormat="1" ht="51">
      <c r="A8" s="49" t="s">
        <v>103</v>
      </c>
      <c r="B8" s="49" t="s">
        <v>104</v>
      </c>
      <c r="C8" s="33" t="s">
        <v>79</v>
      </c>
      <c r="D8" s="33" t="s">
        <v>80</v>
      </c>
      <c r="E8" s="33">
        <v>5376</v>
      </c>
      <c r="F8" s="33">
        <v>15680000</v>
      </c>
      <c r="G8" s="33">
        <v>3449600</v>
      </c>
      <c r="H8" s="33">
        <v>34062</v>
      </c>
      <c r="I8" s="33"/>
      <c r="J8" s="33"/>
      <c r="K8" s="33"/>
      <c r="L8" s="33"/>
    </row>
    <row r="9" spans="1:12" s="31" customFormat="1" ht="12.75">
      <c r="A9" s="33" t="s">
        <v>82</v>
      </c>
      <c r="B9" s="33" t="s">
        <v>81</v>
      </c>
      <c r="C9" s="33" t="s">
        <v>83</v>
      </c>
      <c r="D9" s="33" t="s">
        <v>84</v>
      </c>
      <c r="E9" s="33">
        <v>5376</v>
      </c>
      <c r="F9" s="33">
        <v>11200000</v>
      </c>
      <c r="G9" s="33">
        <v>1120000</v>
      </c>
      <c r="H9" s="33">
        <v>14192</v>
      </c>
      <c r="I9" s="33"/>
      <c r="J9" s="33"/>
      <c r="K9" s="33"/>
      <c r="L9" s="33"/>
    </row>
    <row r="10" spans="1:12" s="31" customFormat="1" ht="12.75">
      <c r="A10" s="33" t="s">
        <v>85</v>
      </c>
      <c r="B10" s="33" t="s">
        <v>86</v>
      </c>
      <c r="C10" s="33" t="s">
        <v>87</v>
      </c>
      <c r="D10" s="33" t="s">
        <v>72</v>
      </c>
      <c r="E10" s="33">
        <v>5376</v>
      </c>
      <c r="F10" s="33">
        <v>13440000</v>
      </c>
      <c r="G10" s="33">
        <v>4256000</v>
      </c>
      <c r="H10" s="33">
        <v>22707</v>
      </c>
      <c r="I10" s="33"/>
      <c r="J10" s="33"/>
      <c r="K10" s="33"/>
      <c r="L10" s="3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s="31" customFormat="1" ht="12.75">
      <c r="A15" s="48" t="s">
        <v>8</v>
      </c>
      <c r="B15" s="33"/>
      <c r="C15" s="33"/>
      <c r="D15" s="33"/>
      <c r="E15" s="33"/>
      <c r="F15" s="33"/>
      <c r="G15" s="33"/>
      <c r="H15" s="33">
        <f>SUM(H7:H13)</f>
        <v>99346</v>
      </c>
      <c r="I15" s="33"/>
      <c r="J15" s="33"/>
      <c r="K15" s="33">
        <f>SUM(K7:K13)</f>
        <v>0</v>
      </c>
      <c r="L15" s="33"/>
    </row>
    <row r="16" spans="7:12" ht="12.75">
      <c r="G16" s="5"/>
      <c r="H16" s="50">
        <v>203398</v>
      </c>
      <c r="I16" s="77" t="s">
        <v>109</v>
      </c>
      <c r="J16" s="5"/>
      <c r="K16" s="5"/>
      <c r="L16" s="5"/>
    </row>
    <row r="17" spans="7:12" ht="12.75">
      <c r="G17" s="5"/>
      <c r="H17" s="5"/>
      <c r="I17" s="5"/>
      <c r="J17" s="5"/>
      <c r="K17" s="5"/>
      <c r="L17" s="5"/>
    </row>
    <row r="18" spans="7:12" ht="12.75">
      <c r="G18" s="5"/>
      <c r="H18" s="5"/>
      <c r="I18" s="5"/>
      <c r="J18" s="5"/>
      <c r="K18" s="5"/>
      <c r="L18" s="5"/>
    </row>
    <row r="19" spans="7:12" ht="12.75">
      <c r="G19" s="5"/>
      <c r="H19" s="5"/>
      <c r="I19" s="5"/>
      <c r="J19" s="5"/>
      <c r="K19" s="5"/>
      <c r="L19" s="5"/>
    </row>
    <row r="20" spans="7:12" ht="12.75">
      <c r="G20" s="5"/>
      <c r="H20" s="5"/>
      <c r="I20" s="5"/>
      <c r="J20" s="5"/>
      <c r="K20" s="5"/>
      <c r="L20" s="5"/>
    </row>
    <row r="21" spans="7:12" ht="12.75">
      <c r="G21" s="5"/>
      <c r="H21" s="5"/>
      <c r="I21" s="5"/>
      <c r="J21" s="5"/>
      <c r="K21" s="5"/>
      <c r="L21" s="5"/>
    </row>
    <row r="22" spans="7:12" ht="12.75">
      <c r="G22" s="5"/>
      <c r="H22" s="5"/>
      <c r="I22" s="5"/>
      <c r="J22" s="5"/>
      <c r="K22" s="5"/>
      <c r="L22" s="5"/>
    </row>
    <row r="23" spans="7:12" ht="12.75">
      <c r="G23" s="5"/>
      <c r="H23" s="5"/>
      <c r="I23" s="5"/>
      <c r="J23" s="5"/>
      <c r="K23" s="5"/>
      <c r="L23" s="5"/>
    </row>
    <row r="24" spans="7:12" ht="12.75">
      <c r="G24" s="5"/>
      <c r="H24" s="5"/>
      <c r="I24" s="5"/>
      <c r="J24" s="5"/>
      <c r="K24" s="5"/>
      <c r="L24" s="5"/>
    </row>
    <row r="25" spans="7:12" ht="12.75">
      <c r="G25" s="5"/>
      <c r="H25" s="5"/>
      <c r="I25" s="5"/>
      <c r="J25" s="5"/>
      <c r="K25" s="5"/>
      <c r="L25" s="5"/>
    </row>
    <row r="26" spans="7:12" ht="12.75">
      <c r="G26" s="5"/>
      <c r="H26" s="5"/>
      <c r="I26" s="5"/>
      <c r="J26" s="5"/>
      <c r="K26" s="5"/>
      <c r="L26" s="5"/>
    </row>
    <row r="27" spans="7:12" ht="12.75">
      <c r="G27" s="5"/>
      <c r="H27" s="5"/>
      <c r="I27" s="5"/>
      <c r="J27" s="5"/>
      <c r="K27" s="5"/>
      <c r="L27" s="5"/>
    </row>
    <row r="28" spans="7:12" ht="12.75">
      <c r="G28" s="5"/>
      <c r="H28" s="5"/>
      <c r="I28" s="5"/>
      <c r="J28" s="5"/>
      <c r="K28" s="5"/>
      <c r="L28" s="5"/>
    </row>
    <row r="29" spans="7:12" ht="12.75">
      <c r="G29" s="5"/>
      <c r="H29" s="5"/>
      <c r="I29" s="5"/>
      <c r="J29" s="5"/>
      <c r="K29" s="5"/>
      <c r="L29" s="5"/>
    </row>
    <row r="30" spans="7:12" ht="12.75">
      <c r="G30" s="5"/>
      <c r="H30" s="5"/>
      <c r="I30" s="5"/>
      <c r="J30" s="5"/>
      <c r="K30" s="5"/>
      <c r="L30" s="5"/>
    </row>
  </sheetData>
  <mergeCells count="5">
    <mergeCell ref="A5:A6"/>
    <mergeCell ref="B5:B6"/>
    <mergeCell ref="C5:C6"/>
    <mergeCell ref="H5:L5"/>
    <mergeCell ref="D5:D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8" scale="76" r:id="rId3"/>
  <headerFooter alignWithMargins="0">
    <oddHeader>&amp;CB03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D1">
      <selection activeCell="I16" sqref="I16"/>
    </sheetView>
  </sheetViews>
  <sheetFormatPr defaultColWidth="9.140625" defaultRowHeight="12.75"/>
  <cols>
    <col min="1" max="1" width="10.57421875" style="0" customWidth="1"/>
    <col min="2" max="2" width="9.421875" style="0" customWidth="1"/>
    <col min="3" max="3" width="16.8515625" style="0" customWidth="1"/>
    <col min="4" max="4" width="17.7109375" style="0" customWidth="1"/>
    <col min="5" max="5" width="16.00390625" style="0" customWidth="1"/>
    <col min="6" max="6" width="8.00390625" style="0" customWidth="1"/>
    <col min="7" max="7" width="7.140625" style="0" customWidth="1"/>
    <col min="8" max="12" width="10.7109375" style="0" customWidth="1"/>
  </cols>
  <sheetData>
    <row r="1" ht="18.75">
      <c r="A1" s="1" t="s">
        <v>31</v>
      </c>
    </row>
    <row r="2" spans="1:5" ht="12.75">
      <c r="A2" s="31" t="s">
        <v>101</v>
      </c>
      <c r="B2" s="31"/>
      <c r="C2" s="31"/>
      <c r="D2" s="31"/>
      <c r="E2" s="31"/>
    </row>
    <row r="3" spans="1:6" ht="15.75">
      <c r="A3" s="2" t="s">
        <v>10</v>
      </c>
      <c r="C3" s="45" t="s">
        <v>73</v>
      </c>
      <c r="E3" s="2"/>
      <c r="F3" s="2"/>
    </row>
    <row r="5" spans="1:12" ht="12.75" customHeight="1">
      <c r="A5" s="73" t="s">
        <v>29</v>
      </c>
      <c r="B5" s="73" t="s">
        <v>6</v>
      </c>
      <c r="C5" s="73" t="s">
        <v>30</v>
      </c>
      <c r="D5" s="75" t="s">
        <v>12</v>
      </c>
      <c r="E5" s="25" t="s">
        <v>13</v>
      </c>
      <c r="F5" s="25" t="s">
        <v>14</v>
      </c>
      <c r="G5" s="20" t="s">
        <v>15</v>
      </c>
      <c r="H5" s="69" t="s">
        <v>32</v>
      </c>
      <c r="I5" s="69"/>
      <c r="J5" s="69"/>
      <c r="K5" s="69"/>
      <c r="L5" s="70"/>
    </row>
    <row r="6" spans="1:12" ht="14.25">
      <c r="A6" s="74"/>
      <c r="B6" s="74"/>
      <c r="C6" s="74"/>
      <c r="D6" s="76"/>
      <c r="E6" s="26" t="s">
        <v>20</v>
      </c>
      <c r="F6" s="26" t="s">
        <v>23</v>
      </c>
      <c r="G6" s="23" t="s">
        <v>23</v>
      </c>
      <c r="H6" s="24" t="s">
        <v>27</v>
      </c>
      <c r="I6" s="21" t="s">
        <v>47</v>
      </c>
      <c r="J6" s="21" t="s">
        <v>33</v>
      </c>
      <c r="K6" s="21" t="s">
        <v>34</v>
      </c>
      <c r="L6" s="21" t="s">
        <v>35</v>
      </c>
    </row>
    <row r="7" spans="1:12" s="31" customFormat="1" ht="12.75">
      <c r="A7" s="33" t="s">
        <v>88</v>
      </c>
      <c r="B7" s="33" t="s">
        <v>81</v>
      </c>
      <c r="C7" s="33" t="s">
        <v>108</v>
      </c>
      <c r="D7" s="33" t="s">
        <v>89</v>
      </c>
      <c r="E7" s="33">
        <v>5376</v>
      </c>
      <c r="F7" s="38">
        <v>1075200</v>
      </c>
      <c r="G7" s="38">
        <v>322560</v>
      </c>
      <c r="H7" s="33">
        <v>17032</v>
      </c>
      <c r="I7" s="33"/>
      <c r="J7" s="33"/>
      <c r="K7" s="33"/>
      <c r="L7" s="33"/>
    </row>
    <row r="8" spans="1:12" s="31" customFormat="1" ht="12.75">
      <c r="A8" s="33"/>
      <c r="B8" s="33" t="s">
        <v>81</v>
      </c>
      <c r="C8" s="33" t="s">
        <v>106</v>
      </c>
      <c r="D8" s="33" t="s">
        <v>89</v>
      </c>
      <c r="E8" s="33">
        <v>5376</v>
      </c>
      <c r="F8" s="38">
        <v>1792000</v>
      </c>
      <c r="G8" s="38">
        <v>537600</v>
      </c>
      <c r="H8" s="33">
        <v>28385</v>
      </c>
      <c r="I8" s="33"/>
      <c r="J8" s="33"/>
      <c r="K8" s="33"/>
      <c r="L8" s="33"/>
    </row>
    <row r="9" spans="1:12" s="31" customFormat="1" ht="12.75">
      <c r="A9" s="33"/>
      <c r="B9" s="33" t="s">
        <v>81</v>
      </c>
      <c r="C9" s="33" t="s">
        <v>107</v>
      </c>
      <c r="D9" s="33" t="s">
        <v>89</v>
      </c>
      <c r="E9" s="33">
        <v>5376</v>
      </c>
      <c r="F9" s="38">
        <v>1075200</v>
      </c>
      <c r="G9" s="38">
        <v>268800</v>
      </c>
      <c r="H9" s="33">
        <v>14193</v>
      </c>
      <c r="I9" s="33"/>
      <c r="J9" s="33"/>
      <c r="K9" s="33"/>
      <c r="L9" s="33"/>
    </row>
    <row r="10" spans="1:12" s="31" customFormat="1" ht="12.75">
      <c r="A10" s="33" t="s">
        <v>90</v>
      </c>
      <c r="B10" s="33" t="s">
        <v>81</v>
      </c>
      <c r="C10" s="33" t="s">
        <v>91</v>
      </c>
      <c r="D10" s="33" t="s">
        <v>89</v>
      </c>
      <c r="E10" s="33">
        <v>5376</v>
      </c>
      <c r="F10" s="33">
        <v>3046400</v>
      </c>
      <c r="G10" s="33">
        <v>365568</v>
      </c>
      <c r="H10" s="33">
        <v>9318</v>
      </c>
      <c r="I10" s="33"/>
      <c r="J10" s="33"/>
      <c r="K10" s="33"/>
      <c r="L10" s="3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s="31" customFormat="1" ht="12.75">
      <c r="A15" s="48" t="s">
        <v>8</v>
      </c>
      <c r="B15" s="33"/>
      <c r="C15" s="33"/>
      <c r="D15" s="33"/>
      <c r="E15" s="33"/>
      <c r="F15" s="33"/>
      <c r="G15" s="33"/>
      <c r="H15" s="33">
        <f>SUM(H7:H13)</f>
        <v>68928</v>
      </c>
      <c r="I15" s="33"/>
      <c r="J15" s="33"/>
      <c r="K15" s="33"/>
      <c r="L15" s="33"/>
    </row>
    <row r="16" spans="7:12" ht="12.75">
      <c r="G16" s="5"/>
      <c r="H16" s="50">
        <v>57285</v>
      </c>
      <c r="I16" s="77" t="s">
        <v>109</v>
      </c>
      <c r="J16" s="5"/>
      <c r="K16" s="5"/>
      <c r="L16" s="5"/>
    </row>
    <row r="17" spans="7:12" ht="12.75">
      <c r="G17" s="5"/>
      <c r="H17" s="5"/>
      <c r="I17" s="5"/>
      <c r="J17" s="5"/>
      <c r="K17" s="5"/>
      <c r="L17" s="5"/>
    </row>
    <row r="18" spans="7:12" ht="12.75">
      <c r="G18" s="5"/>
      <c r="H18" s="5"/>
      <c r="I18" s="5"/>
      <c r="J18" s="5"/>
      <c r="K18" s="5"/>
      <c r="L18" s="5"/>
    </row>
    <row r="19" spans="7:12" ht="12.75">
      <c r="G19" s="5"/>
      <c r="H19" s="5"/>
      <c r="I19" s="5"/>
      <c r="J19" s="5"/>
      <c r="K19" s="5"/>
      <c r="L19" s="5"/>
    </row>
    <row r="20" spans="7:12" ht="12.75">
      <c r="G20" s="5"/>
      <c r="H20" s="5"/>
      <c r="I20" s="5"/>
      <c r="J20" s="5"/>
      <c r="K20" s="5"/>
      <c r="L20" s="5"/>
    </row>
    <row r="21" spans="7:12" ht="12.75">
      <c r="G21" s="5"/>
      <c r="H21" s="5"/>
      <c r="I21" s="5"/>
      <c r="J21" s="5"/>
      <c r="K21" s="5"/>
      <c r="L21" s="5"/>
    </row>
    <row r="22" spans="7:12" ht="12.75">
      <c r="G22" s="5"/>
      <c r="H22" s="5"/>
      <c r="I22" s="5"/>
      <c r="J22" s="5"/>
      <c r="K22" s="5"/>
      <c r="L22" s="5"/>
    </row>
    <row r="23" spans="7:12" ht="12.75">
      <c r="G23" s="5"/>
      <c r="H23" s="5"/>
      <c r="I23" s="5"/>
      <c r="J23" s="5"/>
      <c r="K23" s="5"/>
      <c r="L23" s="5"/>
    </row>
    <row r="24" spans="7:12" ht="12.75">
      <c r="G24" s="5"/>
      <c r="H24" s="5"/>
      <c r="I24" s="5"/>
      <c r="J24" s="5"/>
      <c r="K24" s="5"/>
      <c r="L24" s="5"/>
    </row>
    <row r="25" spans="7:12" ht="12.75">
      <c r="G25" s="5"/>
      <c r="H25" s="5"/>
      <c r="I25" s="5"/>
      <c r="J25" s="5"/>
      <c r="K25" s="5"/>
      <c r="L25" s="5"/>
    </row>
    <row r="26" spans="7:12" ht="12.75">
      <c r="G26" s="5"/>
      <c r="H26" s="5"/>
      <c r="I26" s="5"/>
      <c r="J26" s="5"/>
      <c r="K26" s="5"/>
      <c r="L26" s="5"/>
    </row>
    <row r="27" spans="7:12" ht="12.75">
      <c r="G27" s="5"/>
      <c r="H27" s="5"/>
      <c r="I27" s="5"/>
      <c r="J27" s="5"/>
      <c r="K27" s="5"/>
      <c r="L27" s="5"/>
    </row>
    <row r="28" spans="7:12" ht="12.75">
      <c r="G28" s="5"/>
      <c r="H28" s="5"/>
      <c r="I28" s="5"/>
      <c r="J28" s="5"/>
      <c r="K28" s="5"/>
      <c r="L28" s="5"/>
    </row>
    <row r="29" spans="7:12" ht="12.75">
      <c r="G29" s="5"/>
      <c r="H29" s="5"/>
      <c r="I29" s="5"/>
      <c r="J29" s="5"/>
      <c r="K29" s="5"/>
      <c r="L29" s="5"/>
    </row>
    <row r="30" spans="7:12" ht="12.75">
      <c r="G30" s="5"/>
      <c r="H30" s="5"/>
      <c r="I30" s="5"/>
      <c r="J30" s="5"/>
      <c r="K30" s="5"/>
      <c r="L30" s="5"/>
    </row>
  </sheetData>
  <mergeCells count="5">
    <mergeCell ref="H5:L5"/>
    <mergeCell ref="A5:A6"/>
    <mergeCell ref="B5:B6"/>
    <mergeCell ref="C5:C6"/>
    <mergeCell ref="D5:D6"/>
  </mergeCells>
  <printOptions/>
  <pageMargins left="0.75" right="0.75" top="1" bottom="1" header="0.5" footer="0.5"/>
  <pageSetup fitToHeight="1" fitToWidth="1" horizontalDpi="1200" verticalDpi="1200" orientation="landscape" paperSize="9" scale="94" r:id="rId3"/>
  <headerFooter alignWithMargins="0">
    <oddHeader>&amp;CB03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D1">
      <selection activeCell="H8" sqref="H8"/>
    </sheetView>
  </sheetViews>
  <sheetFormatPr defaultColWidth="9.140625" defaultRowHeight="12.75"/>
  <cols>
    <col min="1" max="1" width="16.57421875" style="0" customWidth="1"/>
    <col min="2" max="2" width="9.421875" style="0" customWidth="1"/>
    <col min="3" max="3" width="11.28125" style="0" customWidth="1"/>
    <col min="4" max="4" width="16.8515625" style="0" customWidth="1"/>
    <col min="5" max="5" width="16.00390625" style="0" customWidth="1"/>
    <col min="6" max="6" width="10.7109375" style="0" customWidth="1"/>
    <col min="7" max="7" width="9.7109375" style="0" customWidth="1"/>
    <col min="8" max="12" width="10.7109375" style="0" customWidth="1"/>
  </cols>
  <sheetData>
    <row r="1" ht="18.75">
      <c r="A1" s="1" t="s">
        <v>31</v>
      </c>
    </row>
    <row r="2" spans="1:5" ht="12.75">
      <c r="A2" s="31" t="s">
        <v>101</v>
      </c>
      <c r="B2" s="31"/>
      <c r="C2" s="31"/>
      <c r="D2" s="31"/>
      <c r="E2" s="31"/>
    </row>
    <row r="3" spans="1:6" ht="15.75">
      <c r="A3" s="2" t="s">
        <v>10</v>
      </c>
      <c r="C3" s="45" t="s">
        <v>74</v>
      </c>
      <c r="E3" s="2"/>
      <c r="F3" s="2"/>
    </row>
    <row r="5" spans="1:12" ht="12.75" customHeight="1">
      <c r="A5" s="73" t="s">
        <v>29</v>
      </c>
      <c r="B5" s="73" t="s">
        <v>6</v>
      </c>
      <c r="C5" s="73" t="s">
        <v>30</v>
      </c>
      <c r="D5" s="75" t="s">
        <v>12</v>
      </c>
      <c r="E5" s="25" t="s">
        <v>13</v>
      </c>
      <c r="F5" s="25" t="s">
        <v>14</v>
      </c>
      <c r="G5" s="20" t="s">
        <v>15</v>
      </c>
      <c r="H5" s="69" t="s">
        <v>32</v>
      </c>
      <c r="I5" s="69"/>
      <c r="J5" s="69"/>
      <c r="K5" s="69"/>
      <c r="L5" s="70"/>
    </row>
    <row r="6" spans="1:12" ht="14.25">
      <c r="A6" s="74"/>
      <c r="B6" s="74"/>
      <c r="C6" s="74"/>
      <c r="D6" s="76"/>
      <c r="E6" s="26" t="s">
        <v>20</v>
      </c>
      <c r="F6" s="26" t="s">
        <v>23</v>
      </c>
      <c r="G6" s="23" t="s">
        <v>23</v>
      </c>
      <c r="H6" s="24" t="s">
        <v>27</v>
      </c>
      <c r="I6" s="21" t="s">
        <v>47</v>
      </c>
      <c r="J6" s="21" t="s">
        <v>33</v>
      </c>
      <c r="K6" s="21" t="s">
        <v>34</v>
      </c>
      <c r="L6" s="21" t="s">
        <v>35</v>
      </c>
    </row>
    <row r="7" spans="1:12" s="31" customFormat="1" ht="12.75">
      <c r="A7" s="33" t="s">
        <v>92</v>
      </c>
      <c r="B7" s="33" t="s">
        <v>74</v>
      </c>
      <c r="C7" s="33" t="s">
        <v>93</v>
      </c>
      <c r="D7" s="33" t="s">
        <v>74</v>
      </c>
      <c r="E7" s="33">
        <v>7168</v>
      </c>
      <c r="F7" s="38">
        <v>5824000</v>
      </c>
      <c r="G7" s="38">
        <v>1456000</v>
      </c>
      <c r="H7" s="33">
        <v>22736</v>
      </c>
      <c r="I7" s="33"/>
      <c r="J7" s="33"/>
      <c r="K7" s="33"/>
      <c r="L7" s="33"/>
    </row>
    <row r="8" spans="1:12" s="31" customFormat="1" ht="12.75">
      <c r="A8" s="33" t="s">
        <v>90</v>
      </c>
      <c r="B8" s="33" t="s">
        <v>96</v>
      </c>
      <c r="C8" s="33" t="s">
        <v>97</v>
      </c>
      <c r="D8" s="33" t="s">
        <v>98</v>
      </c>
      <c r="E8" s="33"/>
      <c r="F8" s="33">
        <v>1164800</v>
      </c>
      <c r="G8" s="33">
        <v>116480</v>
      </c>
      <c r="H8" s="33">
        <v>16122</v>
      </c>
      <c r="I8" s="33"/>
      <c r="J8" s="33"/>
      <c r="K8" s="33"/>
      <c r="L8" s="3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31" customFormat="1" ht="12.75">
      <c r="A12" s="48" t="s">
        <v>8</v>
      </c>
      <c r="B12" s="33"/>
      <c r="C12" s="33"/>
      <c r="D12" s="33"/>
      <c r="E12" s="33"/>
      <c r="F12" s="33"/>
      <c r="G12" s="33"/>
      <c r="H12" s="33">
        <f>SUM(H7:H10)</f>
        <v>38858</v>
      </c>
      <c r="I12" s="33"/>
      <c r="J12" s="33"/>
      <c r="K12" s="33"/>
      <c r="L12" s="33"/>
    </row>
    <row r="13" spans="7:12" ht="12.75">
      <c r="G13" s="5"/>
      <c r="H13" s="5"/>
      <c r="I13" s="5"/>
      <c r="J13" s="5"/>
      <c r="K13" s="5"/>
      <c r="L13" s="5"/>
    </row>
    <row r="14" spans="7:12" ht="12.75">
      <c r="G14" s="5"/>
      <c r="H14" s="5"/>
      <c r="I14" s="5"/>
      <c r="J14" s="5"/>
      <c r="K14" s="5"/>
      <c r="L14" s="5"/>
    </row>
    <row r="15" spans="7:12" ht="12.75">
      <c r="G15" s="5"/>
      <c r="H15" s="5"/>
      <c r="I15" s="5"/>
      <c r="J15" s="5"/>
      <c r="K15" s="5"/>
      <c r="L15" s="5"/>
    </row>
    <row r="16" spans="7:12" ht="12.75">
      <c r="G16" s="5"/>
      <c r="H16" s="5"/>
      <c r="I16" s="5"/>
      <c r="J16" s="5"/>
      <c r="K16" s="5"/>
      <c r="L16" s="5"/>
    </row>
    <row r="17" spans="7:12" ht="12.75">
      <c r="G17" s="5"/>
      <c r="H17" s="5"/>
      <c r="I17" s="5"/>
      <c r="J17" s="5"/>
      <c r="K17" s="5"/>
      <c r="L17" s="5"/>
    </row>
    <row r="18" spans="7:12" ht="12.75">
      <c r="G18" s="5"/>
      <c r="H18" s="5"/>
      <c r="I18" s="5"/>
      <c r="J18" s="5"/>
      <c r="K18" s="5"/>
      <c r="L18" s="5"/>
    </row>
    <row r="19" spans="7:12" ht="12.75">
      <c r="G19" s="5"/>
      <c r="H19" s="5"/>
      <c r="I19" s="5"/>
      <c r="J19" s="5"/>
      <c r="K19" s="5"/>
      <c r="L19" s="5"/>
    </row>
    <row r="20" spans="7:12" ht="12.75">
      <c r="G20" s="5"/>
      <c r="H20" s="5"/>
      <c r="I20" s="5"/>
      <c r="J20" s="5"/>
      <c r="K20" s="5"/>
      <c r="L20" s="5"/>
    </row>
    <row r="21" spans="7:12" ht="12.75">
      <c r="G21" s="5"/>
      <c r="H21" s="5"/>
      <c r="I21" s="5"/>
      <c r="J21" s="5"/>
      <c r="K21" s="5"/>
      <c r="L21" s="5"/>
    </row>
    <row r="22" spans="7:12" ht="12.75">
      <c r="G22" s="5"/>
      <c r="H22" s="5"/>
      <c r="I22" s="5"/>
      <c r="J22" s="5"/>
      <c r="K22" s="5"/>
      <c r="L22" s="5"/>
    </row>
    <row r="23" spans="7:12" ht="12.75">
      <c r="G23" s="5"/>
      <c r="H23" s="5"/>
      <c r="I23" s="5"/>
      <c r="J23" s="5"/>
      <c r="K23" s="5"/>
      <c r="L23" s="5"/>
    </row>
    <row r="24" spans="7:12" ht="12.75">
      <c r="G24" s="5"/>
      <c r="H24" s="5"/>
      <c r="I24" s="5"/>
      <c r="J24" s="5"/>
      <c r="K24" s="5"/>
      <c r="L24" s="5"/>
    </row>
    <row r="25" spans="7:12" ht="12.75">
      <c r="G25" s="5"/>
      <c r="H25" s="5"/>
      <c r="I25" s="5"/>
      <c r="J25" s="5"/>
      <c r="K25" s="5"/>
      <c r="L25" s="5"/>
    </row>
    <row r="26" spans="7:12" ht="12.75">
      <c r="G26" s="5"/>
      <c r="H26" s="5"/>
      <c r="I26" s="5"/>
      <c r="J26" s="5"/>
      <c r="K26" s="5"/>
      <c r="L26" s="5"/>
    </row>
    <row r="27" spans="7:12" ht="12.75">
      <c r="G27" s="5"/>
      <c r="H27" s="5"/>
      <c r="I27" s="5"/>
      <c r="J27" s="5"/>
      <c r="K27" s="5"/>
      <c r="L27" s="5"/>
    </row>
  </sheetData>
  <mergeCells count="5">
    <mergeCell ref="H5:L5"/>
    <mergeCell ref="A5:A6"/>
    <mergeCell ref="B5:B6"/>
    <mergeCell ref="C5:C6"/>
    <mergeCell ref="D5:D6"/>
  </mergeCells>
  <printOptions/>
  <pageMargins left="0.75" right="0.75" top="1" bottom="1" header="0.5" footer="0.5"/>
  <pageSetup fitToHeight="1" fitToWidth="1" horizontalDpi="1200" verticalDpi="1200" orientation="landscape" paperSize="9" scale="90" r:id="rId3"/>
  <headerFooter alignWithMargins="0">
    <oddHeader>&amp;CB03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3" width="12.7109375" style="0" customWidth="1"/>
    <col min="4" max="4" width="10.7109375" style="0" customWidth="1"/>
    <col min="5" max="5" width="12.7109375" style="0" customWidth="1"/>
    <col min="6" max="7" width="8.7109375" style="0" customWidth="1"/>
    <col min="8" max="10" width="12.7109375" style="0" customWidth="1"/>
    <col min="11" max="11" width="22.421875" style="0" customWidth="1"/>
  </cols>
  <sheetData>
    <row r="1" ht="18.75">
      <c r="A1" s="1" t="s">
        <v>36</v>
      </c>
    </row>
    <row r="2" ht="12.75">
      <c r="D2" s="13"/>
    </row>
    <row r="3" spans="1:7" ht="15.75">
      <c r="A3" s="2" t="s">
        <v>10</v>
      </c>
      <c r="C3" s="15" t="s">
        <v>49</v>
      </c>
      <c r="E3" s="2"/>
      <c r="G3" s="2"/>
    </row>
    <row r="5" spans="1:11" s="12" customFormat="1" ht="25.5">
      <c r="A5" s="18" t="s">
        <v>11</v>
      </c>
      <c r="B5" s="18" t="s">
        <v>6</v>
      </c>
      <c r="C5" s="18" t="s">
        <v>12</v>
      </c>
      <c r="D5" s="18" t="s">
        <v>37</v>
      </c>
      <c r="E5" s="18" t="s">
        <v>38</v>
      </c>
      <c r="F5" s="18" t="s">
        <v>39</v>
      </c>
      <c r="G5" s="18" t="s">
        <v>40</v>
      </c>
      <c r="H5" s="18" t="s">
        <v>41</v>
      </c>
      <c r="I5" s="19" t="s">
        <v>33</v>
      </c>
      <c r="J5" s="19" t="s">
        <v>48</v>
      </c>
      <c r="K5" s="18" t="s">
        <v>42</v>
      </c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7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7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7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printOptions horizontalCentered="1"/>
  <pageMargins left="0.7874015748031497" right="0.7874015748031497" top="0.984251968503937" bottom="0.7874015748031497" header="0.5118110236220472" footer="0.5118110236220472"/>
  <pageSetup fitToHeight="100" fitToWidth="1" horizontalDpi="600" verticalDpi="600" orientation="landscape" paperSize="9" scale="91" r:id="rId1"/>
  <headerFooter alignWithMargins="0">
    <oddHeader>&amp;CB03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4" sqref="A4"/>
    </sheetView>
  </sheetViews>
  <sheetFormatPr defaultColWidth="9.140625" defaultRowHeight="12.75"/>
  <cols>
    <col min="1" max="1" width="12.140625" style="0" customWidth="1"/>
    <col min="2" max="2" width="41.7109375" style="0" customWidth="1"/>
    <col min="3" max="3" width="57.00390625" style="0" customWidth="1"/>
    <col min="4" max="4" width="20.421875" style="0" customWidth="1"/>
  </cols>
  <sheetData>
    <row r="1" spans="1:2" ht="18.75">
      <c r="A1" s="1" t="s">
        <v>43</v>
      </c>
      <c r="B1" s="1"/>
    </row>
    <row r="4" spans="1:4" s="16" customFormat="1" ht="24.75" customHeight="1">
      <c r="A4" s="17" t="s">
        <v>44</v>
      </c>
      <c r="B4" s="17" t="s">
        <v>50</v>
      </c>
      <c r="C4" s="17" t="s">
        <v>45</v>
      </c>
      <c r="D4" s="17" t="s">
        <v>51</v>
      </c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3"/>
      <c r="B8" s="3"/>
      <c r="C8" s="3"/>
      <c r="D8" s="3"/>
    </row>
    <row r="9" spans="1:4" ht="12.75">
      <c r="A9" s="3"/>
      <c r="B9" s="3"/>
      <c r="C9" s="3"/>
      <c r="D9" s="3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/>
      <c r="B15" s="3"/>
      <c r="C15" s="3"/>
      <c r="D15" s="3"/>
    </row>
    <row r="16" spans="1:4" ht="12.75">
      <c r="A16" s="3"/>
      <c r="B16" s="3"/>
      <c r="C16" s="3"/>
      <c r="D16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5"/>
      <c r="B31" s="5"/>
      <c r="C31" s="5"/>
      <c r="D31" s="5"/>
    </row>
    <row r="32" spans="1:4" ht="12.75">
      <c r="A32" s="5"/>
      <c r="B32" s="5"/>
      <c r="C32" s="5"/>
      <c r="D32" s="5"/>
    </row>
    <row r="33" spans="1:4" ht="12.75">
      <c r="A33" s="5"/>
      <c r="B33" s="5"/>
      <c r="C33" s="5"/>
      <c r="D33" s="5"/>
    </row>
  </sheetData>
  <printOptions/>
  <pageMargins left="0.7874015748031497" right="0.7874015748031497" top="0.984251968503937" bottom="0.7874015748031497" header="0.5118110236220472" footer="0.5118110236220472"/>
  <pageSetup fitToHeight="100" horizontalDpi="600" verticalDpi="600" orientation="landscape" paperSize="9" r:id="rId1"/>
  <headerFooter alignWithMargins="0">
    <oddHeader>&amp;CB03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Lariana Depur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Lariana Depur</dc:creator>
  <cp:keywords/>
  <dc:description/>
  <cp:lastModifiedBy>Ilse De Vreese</cp:lastModifiedBy>
  <cp:lastPrinted>2003-05-07T08:03:06Z</cp:lastPrinted>
  <dcterms:created xsi:type="dcterms:W3CDTF">2001-10-30T11:03:59Z</dcterms:created>
  <dcterms:modified xsi:type="dcterms:W3CDTF">2001-11-02T13:06:31Z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